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31" yWindow="0" windowWidth="19410" windowHeight="20985" activeTab="0"/>
  </bookViews>
  <sheets>
    <sheet name="Rekapitulace stavby" sheetId="1" r:id="rId1"/>
    <sheet name="D23032a_01 - FSV UK - DPS..." sheetId="2" r:id="rId2"/>
    <sheet name="D23032a_02 - FSV UK - DPS..." sheetId="3" r:id="rId3"/>
    <sheet name="D23032a_03 - FSV UK - DPS..." sheetId="4" r:id="rId4"/>
    <sheet name="Seznam figur" sheetId="5" r:id="rId5"/>
    <sheet name="Pokyny pro vyplnění" sheetId="6" r:id="rId6"/>
  </sheets>
  <definedNames>
    <definedName name="_xlnm._FilterDatabase" localSheetId="1" hidden="1">'D23032a_01 - FSV UK - DPS...'!$C$99:$K$1231</definedName>
    <definedName name="_xlnm._FilterDatabase" localSheetId="2" hidden="1">'D23032a_02 - FSV UK - DPS...'!$C$91:$K$253</definedName>
    <definedName name="_xlnm._FilterDatabase" localSheetId="3" hidden="1">'D23032a_03 - FSV UK - DPS...'!$C$87:$K$189</definedName>
    <definedName name="_xlnm.Print_Area" localSheetId="1">'D23032a_01 - FSV UK - DPS...'!$C$4:$J$39,'D23032a_01 - FSV UK - DPS...'!$C$45:$J$81,'D23032a_01 - FSV UK - DPS...'!$C$87:$K$1231</definedName>
    <definedName name="_xlnm.Print_Area" localSheetId="2">'D23032a_02 - FSV UK - DPS...'!$C$4:$J$39,'D23032a_02 - FSV UK - DPS...'!$C$45:$J$73,'D23032a_02 - FSV UK - DPS...'!$C$79:$K$253</definedName>
    <definedName name="_xlnm.Print_Area" localSheetId="3">'D23032a_03 - FSV UK - DPS...'!$C$4:$J$39,'D23032a_03 - FSV UK - DPS...'!$C$45:$J$69,'D23032a_03 - FSV UK - DPS...'!$C$75:$K$189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stavby'!$D$8:$AO$40,'Rekapitulace stavby'!$C$46:$AQ$62</definedName>
    <definedName name="_xlnm.Print_Area" localSheetId="4">'Seznam figur'!$C$4:$G$54</definedName>
    <definedName name="_xlnm.Print_Titles" localSheetId="0">'Rekapitulace stavby'!$56:$56</definedName>
    <definedName name="_xlnm.Print_Titles" localSheetId="1">'D23032a_01 - FSV UK - DPS...'!$99:$99</definedName>
    <definedName name="_xlnm.Print_Titles" localSheetId="2">'D23032a_02 - FSV UK - DPS...'!$91:$91</definedName>
    <definedName name="_xlnm.Print_Titles" localSheetId="3">'D23032a_03 - FSV UK - DPS...'!$87:$87</definedName>
    <definedName name="_xlnm.Print_Titles" localSheetId="4">'Seznam figur'!$9:$9</definedName>
  </definedNames>
  <calcPr calcId="191029"/>
  <extLst/>
</workbook>
</file>

<file path=xl/sharedStrings.xml><?xml version="1.0" encoding="utf-8"?>
<sst xmlns="http://schemas.openxmlformats.org/spreadsheetml/2006/main" count="13601" uniqueCount="1900">
  <si>
    <t>Export Komplet</t>
  </si>
  <si>
    <t>VZ</t>
  </si>
  <si>
    <t>2.0</t>
  </si>
  <si>
    <t>ZAMOK</t>
  </si>
  <si>
    <t>False</t>
  </si>
  <si>
    <t>{16e84c53-c0f7-4a53-8b6e-5fdf3df704a8}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</si>
  <si>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</si>
  <si>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</si>
  <si>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</si>
  <si>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</si>
  <si>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</si>
  <si>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</si>
  <si>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</si>
  <si>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</si>
  <si>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D23032a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</si>
  <si>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</si>
  <si>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</si>
  <si>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FSV UK - DPS - stavebni cast</t>
  </si>
  <si>
    <t>KSO:</t>
  </si>
  <si>
    <t/>
  </si>
  <si>
    <t>CC-CZ:</t>
  </si>
  <si>
    <t>Místo:</t>
  </si>
  <si>
    <t xml:space="preserve"> </t>
  </si>
  <si>
    <t>Datum:</t>
  </si>
  <si>
    <t>9. 1. 2024</t>
  </si>
  <si>
    <t>Zadavatel:</t>
  </si>
  <si>
    <t>IČ:</t>
  </si>
  <si>
    <t>00216208</t>
  </si>
  <si>
    <t>Univerzita Karlova, Fakulta sociálních věd</t>
  </si>
  <si>
    <t>DIČ:</t>
  </si>
  <si>
    <t>CZ00216208</t>
  </si>
  <si>
    <t>Uchazeč:</t>
  </si>
  <si>
    <t>Vyplň údaj</t>
  </si>
  <si>
    <t>Projektant:</t>
  </si>
  <si>
    <t>28365186</t>
  </si>
  <si>
    <t>Design4function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</si>
  <si>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</si>
  <si>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</si>
  <si>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</si>
  <si>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</si>
  <si>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</si>
  <si>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</si>
  <si>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</si>
  <si>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</si>
  <si>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</si>
  <si>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</si>
  <si>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</si>
  <si>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</si>
  <si>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</si>
  <si>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</si>
  <si>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</si>
  <si>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</si>
  <si>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</si>
  <si>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</si>
  <si>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</si>
  <si>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</si>
  <si>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</si>
  <si>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</si>
  <si>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</si>
  <si>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</si>
  <si>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</si>
  <si>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</si>
  <si>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</si>
  <si>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</si>
  <si>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</si>
  <si>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</si>
  <si>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</si>
  <si>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</si>
  <si>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</si>
  <si>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</si>
  <si>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</si>
  <si>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</si>
  <si>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</si>
  <si>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</si>
  <si>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</si>
  <si>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</si>
  <si>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</si>
  <si>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</si>
  <si>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</si>
  <si>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D23032a_01</t>
  </si>
  <si>
    <t>FSV UK - DPS - Smetanovo Nábřeží</t>
  </si>
  <si>
    <t>STA</t>
  </si>
  <si>
    <t>1</t>
  </si>
  <si>
    <t>{81e5e817-3e33-492b-865c-78852b4e7315}</t>
  </si>
  <si>
    <t>2</t>
  </si>
  <si>
    <t>D23032a_02</t>
  </si>
  <si>
    <t>FSV UK - DPS - Opletalova</t>
  </si>
  <si>
    <t>{ad3babf6-891c-4817-b85b-23ebf70a6c12}</t>
  </si>
  <si>
    <t>D23032a_03</t>
  </si>
  <si>
    <t>FSV UK - DPS - strukturovaná kabeláž</t>
  </si>
  <si>
    <t>{b15d04a0-8459-4c83-bc34-61523eddf7ba}</t>
  </si>
  <si>
    <t>PODL_pl</t>
  </si>
  <si>
    <t>podlahová plocha celková</t>
  </si>
  <si>
    <t>442</t>
  </si>
  <si>
    <t>3</t>
  </si>
  <si>
    <t>KRYCÍ LIST SOUPISU PRACÍ</t>
  </si>
  <si>
    <t>Objekt:</t>
  </si>
  <si>
    <t>D23032a_01 - FSV UK - DPS - Smetanovo Nábřeží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</si>
  <si>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</si>
  <si>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</si>
  <si>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</si>
  <si>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</si>
  <si>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</si>
  <si>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</si>
  <si>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</si>
  <si>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</si>
  <si>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</si>
  <si>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</si>
  <si>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</si>
  <si>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</si>
  <si>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</si>
  <si>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</si>
  <si>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</si>
  <si>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</si>
  <si>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</si>
  <si>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</si>
  <si>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</si>
  <si>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</si>
  <si>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</si>
  <si>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Malby</t>
  </si>
  <si>
    <t xml:space="preserve">    786 - Dokončovací práce - čalounické úpravy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</si>
  <si>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</si>
  <si>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</si>
  <si>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</si>
  <si>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</si>
  <si>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</si>
  <si>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</si>
  <si>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</si>
  <si>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</si>
  <si>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</si>
  <si>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</si>
  <si>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</si>
  <si>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</si>
  <si>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</si>
  <si>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</si>
  <si>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</si>
  <si>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</si>
  <si>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</si>
  <si>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</si>
  <si>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</si>
  <si>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</si>
  <si>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</si>
  <si>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411244262</t>
  </si>
  <si>
    <t>Klenby valené z cihel pálených dl. 290 mm, plných P 7,5 až P 15, na maltu MC-5 až MC-10, o rozpětí klenby přes 2 m, bez pomocné konstrukce, o tl. klenby 140 mm</t>
  </si>
  <si>
    <t>m2</t>
  </si>
  <si>
    <t>CS ÚRS 2024 01</t>
  </si>
  <si>
    <t>-1032625635</t>
  </si>
  <si>
    <t>Online PSC</t>
  </si>
  <si>
    <t>https://podminky.urs.cz/item/CS_URS_2024_01/411244262</t>
  </si>
  <si>
    <t>VV</t>
  </si>
  <si>
    <t>S09</t>
  </si>
  <si>
    <t>1,5*1,596</t>
  </si>
  <si>
    <t>411353101</t>
  </si>
  <si>
    <t>Bednění stropních konstrukcí - bez podpěrné konstrukce kleneb poloměru přes 1000 mm tvaru válce, tloušťky klenby přes 5 do 25 cm zřízení</t>
  </si>
  <si>
    <t>906765824</t>
  </si>
  <si>
    <t>https://podminky.urs.cz/item/CS_URS_2024_01/411353101</t>
  </si>
  <si>
    <t>s09</t>
  </si>
  <si>
    <t>3*1,596</t>
  </si>
  <si>
    <t>411353102</t>
  </si>
  <si>
    <t>Bednění stropních konstrukcí - bez podpěrné konstrukce kleneb poloměru přes 1000 mm tvaru válce, tloušťky klenby přes 5 do 25 cm odstranění</t>
  </si>
  <si>
    <t>-2120912496</t>
  </si>
  <si>
    <t>https://podminky.urs.cz/item/CS_URS_2024_01/411353102</t>
  </si>
  <si>
    <t>411354315</t>
  </si>
  <si>
    <t>Podpěrná konstrukce stropů - desek, kleneb a skořepin výška podepření do 4 m tloušťka stropu přes 25 do 35 cm zřízení</t>
  </si>
  <si>
    <t>1307822018</t>
  </si>
  <si>
    <t>https://podminky.urs.cz/item/CS_URS_2024_01/411354315</t>
  </si>
  <si>
    <t>5</t>
  </si>
  <si>
    <t>411354316</t>
  </si>
  <si>
    <t>Podpěrná konstrukce stropů - desek, kleneb a skořepin výška podepření do 4 m tloušťka stropu přes 25 do 35 cm odstranění</t>
  </si>
  <si>
    <t>-211655176</t>
  </si>
  <si>
    <t>https://podminky.urs.cz/item/CS_URS_2024_01/411354316</t>
  </si>
  <si>
    <t>6</t>
  </si>
  <si>
    <t>Úpravy povrchů, podlahy a osazování výplní</t>
  </si>
  <si>
    <t>611325101</t>
  </si>
  <si>
    <t>Vápenocementová omítka rýh hrubá ve stropech, šířky rýhy do 150 mm</t>
  </si>
  <si>
    <t>1505282816</t>
  </si>
  <si>
    <t>https://podminky.urs.cz/item/CS_URS_2024_01/611325101</t>
  </si>
  <si>
    <t>S09, S10, S11, S13</t>
  </si>
  <si>
    <t>40*0,03</t>
  </si>
  <si>
    <t>7</t>
  </si>
  <si>
    <t>611325121</t>
  </si>
  <si>
    <t>Vápenocementová omítka rýh štuková ve stropech, šířky rýhy do 150 mm</t>
  </si>
  <si>
    <t>-199899022</t>
  </si>
  <si>
    <t>https://podminky.urs.cz/item/CS_URS_2024_01/611325121</t>
  </si>
  <si>
    <t>8</t>
  </si>
  <si>
    <t>612131121</t>
  </si>
  <si>
    <t>Podkladní a spojovací vrstva vnitřních omítaných ploch penetrace disperzní nanášená ručně stěn</t>
  </si>
  <si>
    <t>1436023453</t>
  </si>
  <si>
    <t>https://podminky.urs.cz/item/CS_URS_2024_01/612131121</t>
  </si>
  <si>
    <t>S10, S11, S09, S13</t>
  </si>
  <si>
    <t>65*0,03</t>
  </si>
  <si>
    <t>m008</t>
  </si>
  <si>
    <t>50*0,03</t>
  </si>
  <si>
    <t>m014</t>
  </si>
  <si>
    <t>60*0,03</t>
  </si>
  <si>
    <t>m212</t>
  </si>
  <si>
    <t>75*0,03</t>
  </si>
  <si>
    <t>m213, m214</t>
  </si>
  <si>
    <t>m215</t>
  </si>
  <si>
    <t>80*0,03</t>
  </si>
  <si>
    <t>společné prostory</t>
  </si>
  <si>
    <t>150*0,03</t>
  </si>
  <si>
    <t>Součet</t>
  </si>
  <si>
    <t>9</t>
  </si>
  <si>
    <t>612131152</t>
  </si>
  <si>
    <t>Sanační postřik vnitřních omítaných ploch vápenocementový nanášený ručně síťovitě (pokrytí plochy 50 až 75 %) stěn</t>
  </si>
  <si>
    <t>-1238332117</t>
  </si>
  <si>
    <t>https://podminky.urs.cz/item/CS_URS_2024_01/612131152</t>
  </si>
  <si>
    <t>S10, S11, S13</t>
  </si>
  <si>
    <t>1,6*(1,2+4,5+1,2+1,2+5,1+1,2+1,2+2,8+1,2)</t>
  </si>
  <si>
    <t>10</t>
  </si>
  <si>
    <t>612321121</t>
  </si>
  <si>
    <t>Omítka vápenocementová vnitřních ploch nanášená ručně jednovrstvá, tloušťky do 10 mm hladká svislých konstrukcí stěn</t>
  </si>
  <si>
    <t>-1075434674</t>
  </si>
  <si>
    <t>https://podminky.urs.cz/item/CS_URS_2024_01/612321121</t>
  </si>
  <si>
    <t>začištění po odbourání výtahové šachty</t>
  </si>
  <si>
    <t>4*(2,4+1,2)+3,5*(1,14+1,596)</t>
  </si>
  <si>
    <t>11</t>
  </si>
  <si>
    <t>612321131</t>
  </si>
  <si>
    <t>Vápenocementový štuk vnitřních ploch tloušťky do 3 mm svislých konstrukcí stěn</t>
  </si>
  <si>
    <t>54619528</t>
  </si>
  <si>
    <t>https://podminky.urs.cz/item/CS_URS_2024_01/612321131</t>
  </si>
  <si>
    <t>612324111</t>
  </si>
  <si>
    <t>Omítka sanační vnitřních ploch podkladní (vyrovnávací) tloušťky do 10 mm nanášená ručně svislých konstrukcí stěn</t>
  </si>
  <si>
    <t>-1745293327</t>
  </si>
  <si>
    <t>https://podminky.urs.cz/item/CS_URS_2024_01/612324111</t>
  </si>
  <si>
    <t>13</t>
  </si>
  <si>
    <t>612325101</t>
  </si>
  <si>
    <t>Vápenocementová omítka rýh hrubá ve stěnách, šířky rýhy do 150 mm</t>
  </si>
  <si>
    <t>1913220202</t>
  </si>
  <si>
    <t>https://podminky.urs.cz/item/CS_URS_2024_01/612325101</t>
  </si>
  <si>
    <t>14</t>
  </si>
  <si>
    <t>612325121</t>
  </si>
  <si>
    <t>Vápenocementová omítka rýh štuková ve stěnách, šířky rýhy do 150 mm</t>
  </si>
  <si>
    <t>1894775940</t>
  </si>
  <si>
    <t>https://podminky.urs.cz/item/CS_URS_2024_01/612325121</t>
  </si>
  <si>
    <t>15</t>
  </si>
  <si>
    <t>612325222</t>
  </si>
  <si>
    <t>Vápenocementová omítka jednotlivých malých ploch štuková na stěnách, plochy jednotlivě přes 0,09 do 0,25 m2</t>
  </si>
  <si>
    <t>kus</t>
  </si>
  <si>
    <t>-567177186</t>
  </si>
  <si>
    <t>https://podminky.urs.cz/item/CS_URS_2024_01/612325222</t>
  </si>
  <si>
    <t>16</t>
  </si>
  <si>
    <t>612326121</t>
  </si>
  <si>
    <t>Omítka sanační vnitřních ploch jednovrstvá jednovrstvá, tloušťky do 20 mm nanášená ručně svislých konstrukcí stěn</t>
  </si>
  <si>
    <t>1386800660</t>
  </si>
  <si>
    <t>https://podminky.urs.cz/item/CS_URS_2024_01/612326121</t>
  </si>
  <si>
    <t>S10, S11, S09</t>
  </si>
  <si>
    <t>17</t>
  </si>
  <si>
    <t>612328131</t>
  </si>
  <si>
    <t>Sanační štuk vnitřních ploch tloušťky do 3 mm svislých konstrukcí stěn</t>
  </si>
  <si>
    <t>939141778</t>
  </si>
  <si>
    <t>https://podminky.urs.cz/item/CS_URS_2024_01/612328131</t>
  </si>
  <si>
    <t>18</t>
  </si>
  <si>
    <t>619995001</t>
  </si>
  <si>
    <t>Začištění omítek (s dodáním hmot) kolem oken, dveří, podlah, obkladů apod.</t>
  </si>
  <si>
    <t>m</t>
  </si>
  <si>
    <t>-1034111437</t>
  </si>
  <si>
    <t>https://podminky.urs.cz/item/CS_URS_2024_01/619995001</t>
  </si>
  <si>
    <t>19</t>
  </si>
  <si>
    <t>631311114</t>
  </si>
  <si>
    <t>Mazanina z betonu prostého bez zvýšených nároků na prostředí tl. přes 50 do 80 mm tř. C 16/20</t>
  </si>
  <si>
    <t>m3</t>
  </si>
  <si>
    <t>94509255</t>
  </si>
  <si>
    <t>https://podminky.urs.cz/item/CS_URS_2024_01/631311114</t>
  </si>
  <si>
    <t>1,21*1,596*0,08</t>
  </si>
  <si>
    <t>20</t>
  </si>
  <si>
    <t>631361821</t>
  </si>
  <si>
    <t>Výztuž mazanin 10 505 (R) nebo BSt 500</t>
  </si>
  <si>
    <t>t</t>
  </si>
  <si>
    <t>184508801</t>
  </si>
  <si>
    <t>https://podminky.urs.cz/item/CS_URS_2024_01/631361821</t>
  </si>
  <si>
    <t>4,5*1,21*1,596/1000</t>
  </si>
  <si>
    <t>632481213</t>
  </si>
  <si>
    <t>Separační vrstva k oddělení podlahových vrstev z polyetylénové fólie</t>
  </si>
  <si>
    <t>1599609850</t>
  </si>
  <si>
    <t>https://podminky.urs.cz/item/CS_URS_2024_01/632481213</t>
  </si>
  <si>
    <t>1,21*1,596</t>
  </si>
  <si>
    <t>22</t>
  </si>
  <si>
    <t>632683112</t>
  </si>
  <si>
    <t>Sešívání trhlin v betonových podlahách ocelovými sponkami se zálivkou pryskyřicí vzdálenosti sponek přes 10 do 15 cm</t>
  </si>
  <si>
    <t>1452141033</t>
  </si>
  <si>
    <t>https://podminky.urs.cz/item/CS_URS_2024_01/632683112</t>
  </si>
  <si>
    <t>23</t>
  </si>
  <si>
    <t>633811111</t>
  </si>
  <si>
    <t>Povrchová úprava betonových podlah broušení nerovností do 2 mm (stržení šlemu)</t>
  </si>
  <si>
    <t>-1258060612</t>
  </si>
  <si>
    <t>https://podminky.urs.cz/item/CS_URS_2024_01/633811111</t>
  </si>
  <si>
    <t>odpočet pod zdvojenou podlahu</t>
  </si>
  <si>
    <t>-62</t>
  </si>
  <si>
    <t>FIG</t>
  </si>
  <si>
    <t>Rozpad figury: PODL_pl</t>
  </si>
  <si>
    <t>115</t>
  </si>
  <si>
    <t>60</t>
  </si>
  <si>
    <t>68</t>
  </si>
  <si>
    <t>54</t>
  </si>
  <si>
    <t>50</t>
  </si>
  <si>
    <t>95</t>
  </si>
  <si>
    <t>24</t>
  </si>
  <si>
    <t>635211121</t>
  </si>
  <si>
    <t>Násyp lehký pod podlahy s udusáním a urovnáním povrchu z keramzitu</t>
  </si>
  <si>
    <t>357114712</t>
  </si>
  <si>
    <t>https://podminky.urs.cz/item/CS_URS_2024_01/635211121</t>
  </si>
  <si>
    <t>0,4*1,596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</si>
  <si>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</si>
  <si>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</si>
  <si>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</si>
  <si>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</si>
  <si>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94006336</t>
  </si>
  <si>
    <t>https://podminky.urs.cz/item/CS_URS_2024_01/949101111</t>
  </si>
  <si>
    <t>26</t>
  </si>
  <si>
    <t>952902021</t>
  </si>
  <si>
    <t>Čištění budov při provádění oprav a udržovacích prací podlah hladkých zametením</t>
  </si>
  <si>
    <t>-160497020</t>
  </si>
  <si>
    <t>https://podminky.urs.cz/item/CS_URS_2024_01/952902021</t>
  </si>
  <si>
    <t>27</t>
  </si>
  <si>
    <t>952902611</t>
  </si>
  <si>
    <t>Čištění budov při provádění oprav a udržovacích prací vysátím prachu z ostatních ploch</t>
  </si>
  <si>
    <t>1498125182</t>
  </si>
  <si>
    <t>https://podminky.urs.cz/item/CS_URS_2024_01/952902611</t>
  </si>
  <si>
    <t>28</t>
  </si>
  <si>
    <t>962032231</t>
  </si>
  <si>
    <t>Bourání zdiva nadzákladového z cihel pálených plných nebo lícových nebo vápenopískových, na maltu vápennou nebo vápenocementovou, objemu přes 1 m3</t>
  </si>
  <si>
    <t>-1213928946</t>
  </si>
  <si>
    <t>https://podminky.urs.cz/item/CS_URS_2024_01/962032231</t>
  </si>
  <si>
    <t>0,4*3,3</t>
  </si>
  <si>
    <t>0,52*4,065</t>
  </si>
  <si>
    <t>29</t>
  </si>
  <si>
    <t>977332121</t>
  </si>
  <si>
    <t>Frézování drážek pro vodiče ve stěnách z cihel včetně omítky, rozměru do 30x30 mm</t>
  </si>
  <si>
    <t>794399533</t>
  </si>
  <si>
    <t>https://podminky.urs.cz/item/CS_URS_2024_01/977332121</t>
  </si>
  <si>
    <t>65</t>
  </si>
  <si>
    <t>75</t>
  </si>
  <si>
    <t>80</t>
  </si>
  <si>
    <t>ve společných prostorech</t>
  </si>
  <si>
    <t>150</t>
  </si>
  <si>
    <t>30</t>
  </si>
  <si>
    <t>977333121</t>
  </si>
  <si>
    <t>Frézování drážek pro vodiče ve stropech nebo klenbách z cihel včetně omítky, rozměru do 30x30 mm</t>
  </si>
  <si>
    <t>-166339065</t>
  </si>
  <si>
    <t>https://podminky.urs.cz/item/CS_URS_2024_01/977333121</t>
  </si>
  <si>
    <t>40</t>
  </si>
  <si>
    <t>31</t>
  </si>
  <si>
    <t>977343212</t>
  </si>
  <si>
    <t>Frézování drážek pro vodiče v podlahách z betonu, rozměru do 50x50 mm</t>
  </si>
  <si>
    <t>1572523202</t>
  </si>
  <si>
    <t>https://podminky.urs.cz/item/CS_URS_2024_01/977343212</t>
  </si>
  <si>
    <t>32</t>
  </si>
  <si>
    <t>978013191</t>
  </si>
  <si>
    <t>Otlučení vápenných nebo vápenocementových omítek vnitřních ploch stěn s vyškrabáním spar, s očištěním zdiva, v rozsahu přes 50 do 100 %</t>
  </si>
  <si>
    <t>1109983050</t>
  </si>
  <si>
    <t>https://podminky.urs.cz/item/CS_URS_2024_01/978013191</t>
  </si>
  <si>
    <t>997</t>
  </si>
  <si>
    <t>Přesun sutě</t>
  </si>
  <si>
    <t>33</t>
  </si>
  <si>
    <t>997006512</t>
  </si>
  <si>
    <t>Vodorovná doprava suti na skládku s naložením na dopravní prostředek a složením přes 100 m do 1 km</t>
  </si>
  <si>
    <t>-841216809</t>
  </si>
  <si>
    <t>https://podminky.urs.cz/item/CS_URS_2024_01/997006512</t>
  </si>
  <si>
    <t>34</t>
  </si>
  <si>
    <t>997006519</t>
  </si>
  <si>
    <t>Vodorovná doprava suti na skládku Příplatek k ceně -6512 za každý další i započatý 1 km</t>
  </si>
  <si>
    <t>-1765100511</t>
  </si>
  <si>
    <t>https://podminky.urs.cz/item/CS_URS_2024_01/997006519</t>
  </si>
  <si>
    <t>19,048*15 'Přepočtené koeficientem množství</t>
  </si>
  <si>
    <t>35</t>
  </si>
  <si>
    <t>997013214</t>
  </si>
  <si>
    <t>Vnitrostaveništní doprava suti a vybouraných hmot vodorovně do 50 m s naložením ručně pro budovy a haly výšky přes 12 do 15 m</t>
  </si>
  <si>
    <t>1917558420</t>
  </si>
  <si>
    <t>https://podminky.urs.cz/item/CS_URS_2024_01/997013214</t>
  </si>
  <si>
    <t>36</t>
  </si>
  <si>
    <t>997013603</t>
  </si>
  <si>
    <t>Poplatek za uložení stavebního odpadu na skládce (skládkovné) cihelného zatříděného do Katalogu odpadů pod kódem 17 01 02</t>
  </si>
  <si>
    <t>-1591183515</t>
  </si>
  <si>
    <t>https://podminky.urs.cz/item/CS_URS_2024_01/997013603</t>
  </si>
  <si>
    <t>37</t>
  </si>
  <si>
    <t>997013631</t>
  </si>
  <si>
    <t>Poplatek za uložení stavebního odpadu na skládce (skládkovné) směsného stavebního a demoličního zatříděného do Katalogu odpadů pod kódem 17 09 04</t>
  </si>
  <si>
    <t>1710186430</t>
  </si>
  <si>
    <t>https://podminky.urs.cz/item/CS_URS_2024_01/997013631</t>
  </si>
  <si>
    <t>998</t>
  </si>
  <si>
    <t>Přesun hmot</t>
  </si>
  <si>
    <t>38</t>
  </si>
  <si>
    <t>998018003</t>
  </si>
  <si>
    <t>Přesun hmot pro budovy občanské výstavby, bydlení, výrobu a služby ruční (bez užití mechanizace) vodorovná dopravní vzdálenost do 100 m pro budovy s jakoukoliv nosnou konstrukcí výšky přes 12 do 24 m</t>
  </si>
  <si>
    <t>-1451073344</t>
  </si>
  <si>
    <t>https://podminky.urs.cz/item/CS_URS_2024_01/998018003</t>
  </si>
  <si>
    <t>PSV</t>
  </si>
  <si>
    <t>Práce a dodávky PSV</t>
  </si>
  <si>
    <t>713</t>
  </si>
  <si>
    <t>Izolace tepelné</t>
  </si>
  <si>
    <t>39</t>
  </si>
  <si>
    <t>713121111</t>
  </si>
  <si>
    <t>Montáž tepelné izolace podlah rohožemi, pásy, deskami, dílci, bloky (izolační materiál ve specifikaci) kladenými volně jednovrstvá</t>
  </si>
  <si>
    <t>-1184026968</t>
  </si>
  <si>
    <t>https://podminky.urs.cz/item/CS_URS_2024_01/713121111</t>
  </si>
  <si>
    <t>M</t>
  </si>
  <si>
    <t>28375908</t>
  </si>
  <si>
    <t>deska EPS 150 pro konstrukce s vysokým zatížením λ=0,035 tl 40mm</t>
  </si>
  <si>
    <t>-850972508</t>
  </si>
  <si>
    <t>1,931*1,05 'Přepočtené koeficientem množství</t>
  </si>
  <si>
    <t>41</t>
  </si>
  <si>
    <t>998713313</t>
  </si>
  <si>
    <t>Přesun hmot pro izolace tepelné stanovený procentní sazbou (%) z ceny vodorovná dopravní vzdálenost do 50 m ruční (bez užití mechanizace) v objektech výšky přes 12 m do 24 m</t>
  </si>
  <si>
    <t>%</t>
  </si>
  <si>
    <t>-758140397</t>
  </si>
  <si>
    <t>https://podminky.urs.cz/item/CS_URS_2024_01/998713313</t>
  </si>
  <si>
    <t>741</t>
  </si>
  <si>
    <t>Elektroinstalace - silnoproud</t>
  </si>
  <si>
    <t>42</t>
  </si>
  <si>
    <t>741112061</t>
  </si>
  <si>
    <t>Montáž krabic elektroinstalačních bez napojení na trubky a lišty, demontáže a montáže víčka a přístroje přístrojových zapuštěných plastových kruhových do zdiva</t>
  </si>
  <si>
    <t>-1145814702</t>
  </si>
  <si>
    <t>https://podminky.urs.cz/item/CS_URS_2024_01/741112061</t>
  </si>
  <si>
    <t>38+46+5+2+6</t>
  </si>
  <si>
    <t>43</t>
  </si>
  <si>
    <t>34571450</t>
  </si>
  <si>
    <t>krabice pod omítku PVC přístrojová kruhová D 70mm</t>
  </si>
  <si>
    <t>-736082090</t>
  </si>
  <si>
    <t>44</t>
  </si>
  <si>
    <t>34571452</t>
  </si>
  <si>
    <t>krabice pod omítku PVC přístrojová kruhová D 70mm dvojnásobná</t>
  </si>
  <si>
    <t>250737736</t>
  </si>
  <si>
    <t>45</t>
  </si>
  <si>
    <t>34571453</t>
  </si>
  <si>
    <t>krabice pod omítku PVC přístrojová kruhová D 70mm trojnásobná</t>
  </si>
  <si>
    <t>-53958883</t>
  </si>
  <si>
    <t>46</t>
  </si>
  <si>
    <t>34571454</t>
  </si>
  <si>
    <t>krabice pod omítku PVC přístrojová kruhová D 70mm čtyřnásobná</t>
  </si>
  <si>
    <t>1780781828</t>
  </si>
  <si>
    <t>47</t>
  </si>
  <si>
    <t>34571455</t>
  </si>
  <si>
    <t>krabice pod omítku PVC přístrojová kruhová D 70mm pětinásobná</t>
  </si>
  <si>
    <t>-1540320661</t>
  </si>
  <si>
    <t>48</t>
  </si>
  <si>
    <t>741112801</t>
  </si>
  <si>
    <t>Demotáž elektroinstalačních lišt a kanálů nástěnných uložených pevně vkládacích</t>
  </si>
  <si>
    <t>1933595367</t>
  </si>
  <si>
    <t>https://podminky.urs.cz/item/CS_URS_2024_01/741112801</t>
  </si>
  <si>
    <t>49</t>
  </si>
  <si>
    <t>741120501</t>
  </si>
  <si>
    <t>Montáž kabelů flexibilních měděných bez ukončení uložených volně lehkých a středních (např. CGSG), počtu žil do 7</t>
  </si>
  <si>
    <t>-1269987325</t>
  </si>
  <si>
    <t>https://podminky.urs.cz/item/CS_URS_2024_01/741120501</t>
  </si>
  <si>
    <t>34113012</t>
  </si>
  <si>
    <t>kabel instalační flexibilní jádro Cu lanované izolace PVC plášť PVC 300/500V (H05VV-F) 2x0,75mm2</t>
  </si>
  <si>
    <t>294463787</t>
  </si>
  <si>
    <t>50*1,15 'Přepočtené koeficientem množství</t>
  </si>
  <si>
    <t>51</t>
  </si>
  <si>
    <t>741122015</t>
  </si>
  <si>
    <t>Montáž kabelů měděných bez ukončení uložených pod omítku plných kulatých (např. CYKY), počtu a průřezu žil 3x1,5 mm2</t>
  </si>
  <si>
    <t>-520774769</t>
  </si>
  <si>
    <t>https://podminky.urs.cz/item/CS_URS_2024_01/741122015</t>
  </si>
  <si>
    <t>70+40+70+55+45+90</t>
  </si>
  <si>
    <t>30+25+0+0+0+0</t>
  </si>
  <si>
    <t>52</t>
  </si>
  <si>
    <t>34111030</t>
  </si>
  <si>
    <t>kabel instalační jádro Cu plné izolace PVC plášť PVC 450/750V (CYKY) 3x1,5mm2</t>
  </si>
  <si>
    <t>-1511769305</t>
  </si>
  <si>
    <t>475*1,15 'Přepočtené koeficientem množství</t>
  </si>
  <si>
    <t>53</t>
  </si>
  <si>
    <t>741122016</t>
  </si>
  <si>
    <t>Montáž kabelů měděných bez ukončení uložených pod omítku plných kulatých (např. CYKY), počtu a průřezu žil 3x2,5 až 6 mm2</t>
  </si>
  <si>
    <t>1509095896</t>
  </si>
  <si>
    <t>https://podminky.urs.cz/item/CS_URS_2024_01/741122016</t>
  </si>
  <si>
    <t>80+65+85+85+60+120</t>
  </si>
  <si>
    <t>34111036</t>
  </si>
  <si>
    <t>kabel instalační jádro Cu plné izolace PVC plášť PVC 450/750V (CYKY) 3x2,5mm2</t>
  </si>
  <si>
    <t>726527558</t>
  </si>
  <si>
    <t>495*1,15 'Přepočtené koeficientem množství</t>
  </si>
  <si>
    <t>55</t>
  </si>
  <si>
    <t>34111042</t>
  </si>
  <si>
    <t>kabel instalační jádro Cu plné izolace PVC plášť PVC 450/750V (CYKY) 3x4mm2</t>
  </si>
  <si>
    <t>434510003</t>
  </si>
  <si>
    <t>35*1,15 'Přepočtené koeficientem množství</t>
  </si>
  <si>
    <t>56</t>
  </si>
  <si>
    <t>741122031</t>
  </si>
  <si>
    <t>Montáž kabelů měděných bez ukončení uložených pod omítku plných kulatých (např. CYKY), počtu a průřezu žil 5x1,5 až 2,5 mm2</t>
  </si>
  <si>
    <t>-1354648284</t>
  </si>
  <si>
    <t>https://podminky.urs.cz/item/CS_URS_2024_01/741122031</t>
  </si>
  <si>
    <t>57</t>
  </si>
  <si>
    <t>34111090</t>
  </si>
  <si>
    <t>kabel instalační jádro Cu plné izolace PVC plášť PVC 450/750V (CYKY) 5x1,5mm2</t>
  </si>
  <si>
    <t>-1702289473</t>
  </si>
  <si>
    <t>58</t>
  </si>
  <si>
    <t>741122032</t>
  </si>
  <si>
    <t>Montáž kabelů měděných bez ukončení uložených pod omítku plných kulatých (např. CYKY), počtu a průřezu žil 5x4 až 6 mm2</t>
  </si>
  <si>
    <t>1761177210</t>
  </si>
  <si>
    <t>https://podminky.urs.cz/item/CS_URS_2024_01/741122032</t>
  </si>
  <si>
    <t>59</t>
  </si>
  <si>
    <t>34111098</t>
  </si>
  <si>
    <t>kabel instalační jádro Cu plné izolace PVC plášť PVC 450/750V (CYKY) 5x4mm2</t>
  </si>
  <si>
    <t>-1128228040</t>
  </si>
  <si>
    <t>20*1,15 'Přepočtené koeficientem množství</t>
  </si>
  <si>
    <t>741130001</t>
  </si>
  <si>
    <t>Ukončení vodičů izolovaných s označením a zapojením v rozváděči nebo na přístroji, průřezu žíly do 2,5 mm2</t>
  </si>
  <si>
    <t>717958431</t>
  </si>
  <si>
    <t>https://podminky.urs.cz/item/CS_URS_2024_01/741130001</t>
  </si>
  <si>
    <t>61</t>
  </si>
  <si>
    <t>741310101</t>
  </si>
  <si>
    <t>Montáž spínačů jedno nebo dvoupólových polozapuštěných nebo zapuštěných se zapojením vodičů bezšroubové připojení spínačů, řazení 1-jednopólových</t>
  </si>
  <si>
    <t>741601648</t>
  </si>
  <si>
    <t>https://podminky.urs.cz/item/CS_URS_2024_01/741310101</t>
  </si>
  <si>
    <t>62</t>
  </si>
  <si>
    <t>34539010</t>
  </si>
  <si>
    <t>přístroj spínače jednopólového, řazení 1, 1So bezšroubové svorky</t>
  </si>
  <si>
    <t>1659079009</t>
  </si>
  <si>
    <t>63</t>
  </si>
  <si>
    <t>3453903R001</t>
  </si>
  <si>
    <t>přístroj stmívače DALI</t>
  </si>
  <si>
    <t>-193901460</t>
  </si>
  <si>
    <t>64</t>
  </si>
  <si>
    <t>741310121</t>
  </si>
  <si>
    <t>Montáž spínačů jedno nebo dvoupólových polozapuštěných nebo zapuštěných se zapojením vodičů bezšroubové připojení přepínačů, řazení 5-sériových</t>
  </si>
  <si>
    <t>-1627772548</t>
  </si>
  <si>
    <t>https://podminky.urs.cz/item/CS_URS_2024_01/741310121</t>
  </si>
  <si>
    <t>34539012</t>
  </si>
  <si>
    <t>přístroj přepínače sériového, řazení 5 bezšroubové svorky</t>
  </si>
  <si>
    <t>-562865934</t>
  </si>
  <si>
    <t>66</t>
  </si>
  <si>
    <t>741310122</t>
  </si>
  <si>
    <t>Montáž spínačů jedno nebo dvoupólových polozapuštěných nebo zapuštěných se zapojením vodičů bezšroubové připojení přepínačů, řazení 6-střídavých</t>
  </si>
  <si>
    <t>682585670</t>
  </si>
  <si>
    <t>https://podminky.urs.cz/item/CS_URS_2024_01/741310122</t>
  </si>
  <si>
    <t>67</t>
  </si>
  <si>
    <t>34539013</t>
  </si>
  <si>
    <t>přístroj přepínače střídavého, řazení 6, 6So bezšroubové svorky</t>
  </si>
  <si>
    <t>-1911312027</t>
  </si>
  <si>
    <t>741310125</t>
  </si>
  <si>
    <t>Montáž spínačů jedno nebo dvoupólových polozapuštěných nebo zapuštěných se zapojením vodičů bezšroubové připojení přepínačů, řazení 6+6-dvojitých střídavých</t>
  </si>
  <si>
    <t>-1202487871</t>
  </si>
  <si>
    <t>https://podminky.urs.cz/item/CS_URS_2024_01/741310125</t>
  </si>
  <si>
    <t>69</t>
  </si>
  <si>
    <t>34539017</t>
  </si>
  <si>
    <t>přístroj přepínače střídavého dvojitého, řazení 6+6(6+1) bezšroubové svorky</t>
  </si>
  <si>
    <t>-870957038</t>
  </si>
  <si>
    <t>70</t>
  </si>
  <si>
    <t>741311875</t>
  </si>
  <si>
    <t>Demontáž spínačů bez zachování funkčnosti (do suti) polozapuštěných nebo zapuštěných, pro prostředí normální do 10 A, připojení šroubové přes 2 svorky do 4 svorek</t>
  </si>
  <si>
    <t>-782794709</t>
  </si>
  <si>
    <t>https://podminky.urs.cz/item/CS_URS_2024_01/741311875</t>
  </si>
  <si>
    <t>71</t>
  </si>
  <si>
    <t>741313001</t>
  </si>
  <si>
    <t>Montáž zásuvek domovních se zapojením vodičů bezšroubové připojení polozapuštěných nebo zapuštěných 10/16 A, provedení 2P + PE</t>
  </si>
  <si>
    <t>1453924241</t>
  </si>
  <si>
    <t>https://podminky.urs.cz/item/CS_URS_2024_01/741313001</t>
  </si>
  <si>
    <t>72</t>
  </si>
  <si>
    <t>34555241</t>
  </si>
  <si>
    <t>přístroj zásuvky zápustné jednonásobné, krytka s clonkami, bezšroubové svorky</t>
  </si>
  <si>
    <t>-304128362</t>
  </si>
  <si>
    <t>73</t>
  </si>
  <si>
    <t>34539049</t>
  </si>
  <si>
    <t>kryt spínače jednoduchý</t>
  </si>
  <si>
    <t>-1234271082</t>
  </si>
  <si>
    <t>3+4+3</t>
  </si>
  <si>
    <t>74</t>
  </si>
  <si>
    <t>34539056</t>
  </si>
  <si>
    <t>kryt stmívače s krátkocestným ovládáním</t>
  </si>
  <si>
    <t>-108250923</t>
  </si>
  <si>
    <t>34539050</t>
  </si>
  <si>
    <t>kryt spínače dělený</t>
  </si>
  <si>
    <t>-530031206</t>
  </si>
  <si>
    <t>76</t>
  </si>
  <si>
    <t>34539059</t>
  </si>
  <si>
    <t>rámeček jednonásobný</t>
  </si>
  <si>
    <t>498656967</t>
  </si>
  <si>
    <t>77</t>
  </si>
  <si>
    <t>34539060</t>
  </si>
  <si>
    <t>rámeček dvojnásobný</t>
  </si>
  <si>
    <t>-348016170</t>
  </si>
  <si>
    <t>78</t>
  </si>
  <si>
    <t>34539061</t>
  </si>
  <si>
    <t>rámeček trojnásobný</t>
  </si>
  <si>
    <t>1787088815</t>
  </si>
  <si>
    <t>79</t>
  </si>
  <si>
    <t>34539062</t>
  </si>
  <si>
    <t>rámeček čtyřnásobný</t>
  </si>
  <si>
    <t>614322048</t>
  </si>
  <si>
    <t>34539063</t>
  </si>
  <si>
    <t>rámeček pětinásobný</t>
  </si>
  <si>
    <t>-1883913653</t>
  </si>
  <si>
    <t>81</t>
  </si>
  <si>
    <t>741315823</t>
  </si>
  <si>
    <t>Demontáž zásuvek bez zachování funkčnosti (do suti) domovních polozapuštěných nebo zapuštěných, pro prostředí normální do 16 A, připojení šroubové 2P+PE</t>
  </si>
  <si>
    <t>1735176206</t>
  </si>
  <si>
    <t>https://podminky.urs.cz/item/CS_URS_2024_01/741315823</t>
  </si>
  <si>
    <t>82</t>
  </si>
  <si>
    <t>741371823</t>
  </si>
  <si>
    <t>Demontáž svítidel bez zachování funkčnosti (do suti) interiérových modulového systému zářivkových, délky přes 1100 mm</t>
  </si>
  <si>
    <t>-945381076</t>
  </si>
  <si>
    <t>https://podminky.urs.cz/item/CS_URS_2024_01/741371823</t>
  </si>
  <si>
    <t>m213</t>
  </si>
  <si>
    <t>83</t>
  </si>
  <si>
    <t>741372R001</t>
  </si>
  <si>
    <t>Dodávka + montáž svítidla - Sv 1 - viz. tabulka svítidel</t>
  </si>
  <si>
    <t>kpl</t>
  </si>
  <si>
    <t>-148465095</t>
  </si>
  <si>
    <t>84</t>
  </si>
  <si>
    <t>741372R002</t>
  </si>
  <si>
    <t>Dodávka + montáž svítidla - Sv 2 - viz. tabulka svítidel</t>
  </si>
  <si>
    <t>-994145777</t>
  </si>
  <si>
    <t>85</t>
  </si>
  <si>
    <t>741372R003</t>
  </si>
  <si>
    <t>Dodávka + montáž svítidla - Sv 3 - viz. tabulka svítidel</t>
  </si>
  <si>
    <t>-1341407577</t>
  </si>
  <si>
    <t>86</t>
  </si>
  <si>
    <t>741372R004</t>
  </si>
  <si>
    <t>Dodávka + montáž svítidla - Sv 4 - viz. tabulka svítidel</t>
  </si>
  <si>
    <t>-91954404</t>
  </si>
  <si>
    <t>87</t>
  </si>
  <si>
    <t>741372R005</t>
  </si>
  <si>
    <t>Dodávka + montáž svítidla - Sv 5 - viz. tabulka svítidel</t>
  </si>
  <si>
    <t>1390587214</t>
  </si>
  <si>
    <t>88</t>
  </si>
  <si>
    <t>741372R006</t>
  </si>
  <si>
    <t>Dodávka + montáž svítidla - Sv 6 - viz. tabulka svítidel</t>
  </si>
  <si>
    <t>1656100294</t>
  </si>
  <si>
    <t>89</t>
  </si>
  <si>
    <t>741372R007</t>
  </si>
  <si>
    <t>Dodávka + montáž svítidla - Sv 7 - viz. tabulka svítidel</t>
  </si>
  <si>
    <t>-1709795175</t>
  </si>
  <si>
    <t>90</t>
  </si>
  <si>
    <t>741372R008</t>
  </si>
  <si>
    <t>Dodávka + montáž svítidla - Sv 8 - viz. tabulka svítidel</t>
  </si>
  <si>
    <t>1047380209</t>
  </si>
  <si>
    <t>91</t>
  </si>
  <si>
    <t>741810002</t>
  </si>
  <si>
    <t>Zkoušky a prohlídky elektrických rozvodů a zařízení celková prohlídka a vyhotovení revizní zprávy pro objem montážních prací přes 100 do 500 tis. Kč</t>
  </si>
  <si>
    <t>-290360582</t>
  </si>
  <si>
    <t>https://podminky.urs.cz/item/CS_URS_2024_01/741810002</t>
  </si>
  <si>
    <t>92</t>
  </si>
  <si>
    <t>741854913</t>
  </si>
  <si>
    <t>Kontrola a zjištění stavu vedení zjištění izolačního stavu měřícím přístrojem v bytových a občanských (KSO 801 a 803) nebo pro výrobu a služby (KSO 812) za každý vývod elektrického okruhu</t>
  </si>
  <si>
    <t>1345308169</t>
  </si>
  <si>
    <t>https://podminky.urs.cz/item/CS_URS_2024_01/741854913</t>
  </si>
  <si>
    <t>93</t>
  </si>
  <si>
    <t>741854915</t>
  </si>
  <si>
    <t>Kontrola a zjištění stavu vedení zjištění izolačního stavu měřícím přístrojem přezkoušení stoupajících hlavních vedení s prozvoněním a označením barvou v jedné rozvodné skříni</t>
  </si>
  <si>
    <t>939459207</t>
  </si>
  <si>
    <t>https://podminky.urs.cz/item/CS_URS_2024_01/741854915</t>
  </si>
  <si>
    <t>94</t>
  </si>
  <si>
    <t>741_R001</t>
  </si>
  <si>
    <t>úpravy a doplnění rovaděče RP3c</t>
  </si>
  <si>
    <t>-2061571031</t>
  </si>
  <si>
    <t>741_R002</t>
  </si>
  <si>
    <t>jistič 1B/13A</t>
  </si>
  <si>
    <t>ks</t>
  </si>
  <si>
    <t>363060637</t>
  </si>
  <si>
    <t>96</t>
  </si>
  <si>
    <t>741_R003</t>
  </si>
  <si>
    <t>jistič 1C/10A</t>
  </si>
  <si>
    <t>-420660954</t>
  </si>
  <si>
    <t>97</t>
  </si>
  <si>
    <t>741_R004</t>
  </si>
  <si>
    <t>jističochránič 1M/2p/B/16A/0,031</t>
  </si>
  <si>
    <t>-714840102</t>
  </si>
  <si>
    <t>98</t>
  </si>
  <si>
    <t>741_R005</t>
  </si>
  <si>
    <t>rovaděč RP 1c1 včetně zapojení dle výkresové dokumentace</t>
  </si>
  <si>
    <t>1154763577</t>
  </si>
  <si>
    <t>99</t>
  </si>
  <si>
    <t>741_R006</t>
  </si>
  <si>
    <t>jistič 3B/25A do RP 1c</t>
  </si>
  <si>
    <t>-714346271</t>
  </si>
  <si>
    <t>100</t>
  </si>
  <si>
    <t>741_R007</t>
  </si>
  <si>
    <t>úpravy v rozvaděči RP 1c</t>
  </si>
  <si>
    <t>523004628</t>
  </si>
  <si>
    <t>101</t>
  </si>
  <si>
    <t>741_R008</t>
  </si>
  <si>
    <t>rozvaděč RP 3c1 včetně zapojení dle výkresové dokumentace</t>
  </si>
  <si>
    <t>-1579266838</t>
  </si>
  <si>
    <t>102</t>
  </si>
  <si>
    <t>741_R009</t>
  </si>
  <si>
    <t>Stavební připomoci elketrikářských prací</t>
  </si>
  <si>
    <t>-870450529</t>
  </si>
  <si>
    <t>103</t>
  </si>
  <si>
    <t>741_R010</t>
  </si>
  <si>
    <t>Drobný instalační materiál</t>
  </si>
  <si>
    <t>297206608</t>
  </si>
  <si>
    <t>104</t>
  </si>
  <si>
    <t>998741313</t>
  </si>
  <si>
    <t>Přesun hmot pro silnoproud stanovený procentní sazbou (%) z ceny vodorovná dopravní vzdálenost do 50 m ruční (bez užití mechanizace) v objektech výšky přes 12 do 24 m</t>
  </si>
  <si>
    <t>785615038</t>
  </si>
  <si>
    <t>https://podminky.urs.cz/item/CS_URS_2024_01/998741313</t>
  </si>
  <si>
    <t>742</t>
  </si>
  <si>
    <t>Elektroinstalace - slaboproud</t>
  </si>
  <si>
    <t>106</t>
  </si>
  <si>
    <t>742110002</t>
  </si>
  <si>
    <t>Montáž trubek elektroinstalačních plastových ohebných uložených pod omítku</t>
  </si>
  <si>
    <t>-2092351489</t>
  </si>
  <si>
    <t>https://podminky.urs.cz/item/CS_URS_2024_01/742110002</t>
  </si>
  <si>
    <t>107</t>
  </si>
  <si>
    <t>34571051</t>
  </si>
  <si>
    <t>trubka elektroinstalační ohebná EN 500 86-1141 (chránička) D 22,9/28,5mm</t>
  </si>
  <si>
    <t>-820297036</t>
  </si>
  <si>
    <t>250*1,05 'Přepočtené koeficientem množství</t>
  </si>
  <si>
    <t>108</t>
  </si>
  <si>
    <t>742124003</t>
  </si>
  <si>
    <t>Montáž kabelů datových FTP, UTP, STP pro vnitřní rozvody pevně</t>
  </si>
  <si>
    <t>858411621</t>
  </si>
  <si>
    <t>https://podminky.urs.cz/item/CS_URS_2024_01/742124003</t>
  </si>
  <si>
    <t>109</t>
  </si>
  <si>
    <t>34121263</t>
  </si>
  <si>
    <t>kabel datový jádro Cu plné plášť PVC (U/UTP) kategorie 6</t>
  </si>
  <si>
    <t>183876678</t>
  </si>
  <si>
    <t>1100*1,2 'Přepočtené koeficientem množství</t>
  </si>
  <si>
    <t>110</t>
  </si>
  <si>
    <t>742330044</t>
  </si>
  <si>
    <t>Montáž strukturované kabeláže zásuvek datových pod omítku, do nábytku, do parapetního žlabu nebo podlahové krabice 1 až 6 pozic</t>
  </si>
  <si>
    <t>-1810874775</t>
  </si>
  <si>
    <t>https://podminky.urs.cz/item/CS_URS_2024_01/742330044</t>
  </si>
  <si>
    <t>111</t>
  </si>
  <si>
    <t>37451183</t>
  </si>
  <si>
    <t>modul zásuvkový 1xRJ45 osazený 22,5x45mm se záclonkou úhlový UTP Cat6</t>
  </si>
  <si>
    <t>111748460</t>
  </si>
  <si>
    <t>112</t>
  </si>
  <si>
    <t>37451150</t>
  </si>
  <si>
    <t>zásuvka s rámečkem úhlová se záclonkou (neosazená) pro 1 keystone</t>
  </si>
  <si>
    <t>1775775333</t>
  </si>
  <si>
    <t>113</t>
  </si>
  <si>
    <t>742430031</t>
  </si>
  <si>
    <t>Montáž audiovizuální techniky kabelu HDMI protažením a se zakončením v zásuvce nebo krabici</t>
  </si>
  <si>
    <t>1300057345</t>
  </si>
  <si>
    <t>https://podminky.urs.cz/item/CS_URS_2024_01/742430031</t>
  </si>
  <si>
    <t>114</t>
  </si>
  <si>
    <t>34199010</t>
  </si>
  <si>
    <t>kabel propojovací HDMI 2.0 High Speed podpora Ethernetu a 4K délka 10m</t>
  </si>
  <si>
    <t>1202974904</t>
  </si>
  <si>
    <t>998742313</t>
  </si>
  <si>
    <t>Přesun hmot pro slaboproud stanovený procentní sazbou (%) z ceny vodorovná dopravní vzdálenost do 50 m ruční (bez užití mechanizace) v objektech výšky přes 12 do 24 m</t>
  </si>
  <si>
    <t>-1352230242</t>
  </si>
  <si>
    <t>https://podminky.urs.cz/item/CS_URS_2024_01/998742313</t>
  </si>
  <si>
    <t>751</t>
  </si>
  <si>
    <t>Vzduchotechnika</t>
  </si>
  <si>
    <t>116</t>
  </si>
  <si>
    <t>751711121</t>
  </si>
  <si>
    <t>Montáž klimatizační jednotky vnitřní kazetové jednocestné o výkonu (pro objem místnosti) do 6,5 kW (do 65 m3)</t>
  </si>
  <si>
    <t>-209185891</t>
  </si>
  <si>
    <t>https://podminky.urs.cz/item/CS_URS_2024_01/751711121</t>
  </si>
  <si>
    <t>117</t>
  </si>
  <si>
    <t>751R001</t>
  </si>
  <si>
    <t>klimatizační jednotka - kruhová o výkonu 7,1 kW - viz. tabulka</t>
  </si>
  <si>
    <t>-303517067</t>
  </si>
  <si>
    <t>118</t>
  </si>
  <si>
    <t>751711132</t>
  </si>
  <si>
    <t>Montáž klimatizační jednotky vnitřní kazetové čtyřcestné o výkonu (pro objem místnosti) přes 3,5 do 5 kW (přes 35 do 50 m3)</t>
  </si>
  <si>
    <t>444680449</t>
  </si>
  <si>
    <t>https://podminky.urs.cz/item/CS_URS_2024_01/751711132</t>
  </si>
  <si>
    <t>119</t>
  </si>
  <si>
    <t>751R002</t>
  </si>
  <si>
    <t>jednotka klimatizační vnitřní kazetová čtyřcestná o výkonu do 5,0kW - viz. tabulka</t>
  </si>
  <si>
    <t>-713339586</t>
  </si>
  <si>
    <t>120</t>
  </si>
  <si>
    <t>751711853</t>
  </si>
  <si>
    <t>Demontáž klimatizační jednotky vnitřní podstropní o výkonu (pro objem místnosti) přes 9 do 14 kW (přes 90 do 140 m3)</t>
  </si>
  <si>
    <t>-1130698652</t>
  </si>
  <si>
    <t>https://podminky.urs.cz/item/CS_URS_2024_01/751711853</t>
  </si>
  <si>
    <t>121</t>
  </si>
  <si>
    <t>751721111</t>
  </si>
  <si>
    <t>Montáž klimatizační jednotky venkovní jednofázové napájení do 2 vnitřních jednotek</t>
  </si>
  <si>
    <t>1633085951</t>
  </si>
  <si>
    <t>https://podminky.urs.cz/item/CS_URS_2024_01/751721111</t>
  </si>
  <si>
    <t>122</t>
  </si>
  <si>
    <t>42952018</t>
  </si>
  <si>
    <t>jednotka klimatizační venkovní jednofázové napájení do 5 vnitřních jednotek o výkonu do 10,0kW</t>
  </si>
  <si>
    <t>-2099684530</t>
  </si>
  <si>
    <t>123</t>
  </si>
  <si>
    <t>751721811</t>
  </si>
  <si>
    <t>Demontáž klimatizační jednotky venkovní jednofázové napájení do 2 vnitřních jednotek</t>
  </si>
  <si>
    <t>1763433579</t>
  </si>
  <si>
    <t>https://podminky.urs.cz/item/CS_URS_2024_01/751721811</t>
  </si>
  <si>
    <t>124</t>
  </si>
  <si>
    <t>751791122</t>
  </si>
  <si>
    <t>Montáž napojovacího potrubí měděného předizolované dvojice, D mm (") 6-12 (1/4"-1/2")</t>
  </si>
  <si>
    <t>-969011930</t>
  </si>
  <si>
    <t>https://podminky.urs.cz/item/CS_URS_2024_01/751791122</t>
  </si>
  <si>
    <t>125</t>
  </si>
  <si>
    <t>42981914</t>
  </si>
  <si>
    <t>trubka dvojitě předizolovaná Cu 1/4" -1/2" (6-12 mm), stěna tl 0,8/0,8mm, izolace 9 mm</t>
  </si>
  <si>
    <t>1379432518</t>
  </si>
  <si>
    <t>40*1,03 'Přepočtené koeficientem množství</t>
  </si>
  <si>
    <t>126</t>
  </si>
  <si>
    <t>751792003</t>
  </si>
  <si>
    <t>Montáž ostatních zařízení uložení pro klimatizační jednotky na rovný podklad podstavné konstrukce (1 ks)</t>
  </si>
  <si>
    <t>805866906</t>
  </si>
  <si>
    <t>https://podminky.urs.cz/item/CS_URS_2024_01/751792003</t>
  </si>
  <si>
    <t>127</t>
  </si>
  <si>
    <t>42990013</t>
  </si>
  <si>
    <t>konstrukce podstavná na rovné střechy nebo zpevněné plochy, dva pohyblivé příčníky, nosnost do 700 kg, 1000x1300mm</t>
  </si>
  <si>
    <t>-1162910887</t>
  </si>
  <si>
    <t>128</t>
  </si>
  <si>
    <t>751792006</t>
  </si>
  <si>
    <t>Montáž ostatních zařízení pro odvod kondenzátu klimatizace čerpadla</t>
  </si>
  <si>
    <t>596059347</t>
  </si>
  <si>
    <t>https://podminky.urs.cz/item/CS_URS_2024_01/751792006</t>
  </si>
  <si>
    <t>129</t>
  </si>
  <si>
    <t>48481002</t>
  </si>
  <si>
    <t>přečerpávač kondenzátu</t>
  </si>
  <si>
    <t>-1270651082</t>
  </si>
  <si>
    <t>130</t>
  </si>
  <si>
    <t>751792007</t>
  </si>
  <si>
    <t>Montáž ostatních zařízení pro odvod kondenzátu klimatizace sifonu</t>
  </si>
  <si>
    <t>-806130619</t>
  </si>
  <si>
    <t>https://podminky.urs.cz/item/CS_URS_2024_01/751792007</t>
  </si>
  <si>
    <t>131</t>
  </si>
  <si>
    <t>48481003</t>
  </si>
  <si>
    <t>sifon pro odvod kondenzátu</t>
  </si>
  <si>
    <t>542426302</t>
  </si>
  <si>
    <t>132</t>
  </si>
  <si>
    <t>751792008</t>
  </si>
  <si>
    <t>Montáž ostatních zařízení pro odvod kondenzátu klimatizace hadice</t>
  </si>
  <si>
    <t>-1292614832</t>
  </si>
  <si>
    <t>https://podminky.urs.cz/item/CS_URS_2024_01/751792008</t>
  </si>
  <si>
    <t>133</t>
  </si>
  <si>
    <t>48481004</t>
  </si>
  <si>
    <t>hadice pro odvod kondenzátu</t>
  </si>
  <si>
    <t>943354070</t>
  </si>
  <si>
    <t>134</t>
  </si>
  <si>
    <t>751792R001</t>
  </si>
  <si>
    <t>D+M Konstrukce podstropní pro zavěšení vnitřní jednotky klimatizace</t>
  </si>
  <si>
    <t>-1964356243</t>
  </si>
  <si>
    <t>135</t>
  </si>
  <si>
    <t>751792R002</t>
  </si>
  <si>
    <t>Demontáž atypické výstky vzduchotechniky</t>
  </si>
  <si>
    <t>-369176365</t>
  </si>
  <si>
    <t>136</t>
  </si>
  <si>
    <t>751793001</t>
  </si>
  <si>
    <t>Doplnění chladiva do systému</t>
  </si>
  <si>
    <t>kg</t>
  </si>
  <si>
    <t>-208250797</t>
  </si>
  <si>
    <t>https://podminky.urs.cz/item/CS_URS_2024_01/751793001</t>
  </si>
  <si>
    <t>137</t>
  </si>
  <si>
    <t>10892004</t>
  </si>
  <si>
    <t>chladivo R32 9kg</t>
  </si>
  <si>
    <t>2050374004</t>
  </si>
  <si>
    <t>138</t>
  </si>
  <si>
    <t>998751312</t>
  </si>
  <si>
    <t>Přesun hmot pro vzduchotechniku stanovený procentní sazbou (%) z ceny vodorovná dopravní vzdálenost do 50 m ruční (bez užití mechanizace) v objektech výšky přes 12 do 24 m</t>
  </si>
  <si>
    <t>-1055800647</t>
  </si>
  <si>
    <t>https://podminky.urs.cz/item/CS_URS_2024_01/998751312</t>
  </si>
  <si>
    <t>763</t>
  </si>
  <si>
    <t>Konstrukce suché výstavby</t>
  </si>
  <si>
    <t>139</t>
  </si>
  <si>
    <t>763101863</t>
  </si>
  <si>
    <t>Vyřezání otvoru v sádrokartonové desce v podhledech nebo podkrovích s dvojitým opláštěním velikosti otvoru přes 0,02 do 0,05 m2</t>
  </si>
  <si>
    <t>-29144741</t>
  </si>
  <si>
    <t>https://podminky.urs.cz/item/CS_URS_2024_01/763101863</t>
  </si>
  <si>
    <t>140</t>
  </si>
  <si>
    <t>763111417</t>
  </si>
  <si>
    <t>Příčka ze sádrokartonových desek s nosnou konstrukcí z jednoduchých ocelových profilů UW, CW dvojitě opláštěná deskami standardními A tl. 2 x 12,5 mm s izolací, EI 60, příčka tl. 150 mm, profil 100, Rw do 56 dB</t>
  </si>
  <si>
    <t>556111233</t>
  </si>
  <si>
    <t>https://podminky.urs.cz/item/CS_URS_2024_01/763111417</t>
  </si>
  <si>
    <t>4,05*4,065</t>
  </si>
  <si>
    <t>141</t>
  </si>
  <si>
    <t>763111720</t>
  </si>
  <si>
    <t>Příčka ze sádrokartonových desek ostatní konstrukce a práce na příčkách ze sádrokartonových desek vyztužení příčky pro osazení skříněk, polic atd.</t>
  </si>
  <si>
    <t>-1030615270</t>
  </si>
  <si>
    <t>https://podminky.urs.cz/item/CS_URS_2024_01/763111720</t>
  </si>
  <si>
    <t>142</t>
  </si>
  <si>
    <t>763131421</t>
  </si>
  <si>
    <t>Podhled ze sádrokartonových desek dvouvrstvá zavěšená spodní konstrukce z ocelových profilů CD, UD dvojitě opláštěná deskami standardními A, tl. 2 x 12,5 mm, bez izolace</t>
  </si>
  <si>
    <t>-1589523380</t>
  </si>
  <si>
    <t>https://podminky.urs.cz/item/CS_URS_2024_01/763131421</t>
  </si>
  <si>
    <t>143</t>
  </si>
  <si>
    <t>763131822</t>
  </si>
  <si>
    <t>Demontáž podhledu nebo samostatného požárního předělu ze sádrokartonových desek s nosnou konstrukcí dvouvrstvou z ocelových profilů, opláštění dvojité</t>
  </si>
  <si>
    <t>-307930183</t>
  </si>
  <si>
    <t>https://podminky.urs.cz/item/CS_URS_2024_01/763131822</t>
  </si>
  <si>
    <t>144</t>
  </si>
  <si>
    <t>763172352</t>
  </si>
  <si>
    <t>Montáž dvířek pro konstrukce ze sádrokartonových desek revizních jednoplášťových pro podhledy velikost (šxv) 300 x 300 mm</t>
  </si>
  <si>
    <t>-825595542</t>
  </si>
  <si>
    <t>https://podminky.urs.cz/item/CS_URS_2024_01/763172352</t>
  </si>
  <si>
    <t>145</t>
  </si>
  <si>
    <t>59030711</t>
  </si>
  <si>
    <t>dvířka revizní jednokřídlá s automatickým zámkem 300x300mm</t>
  </si>
  <si>
    <t>-1785492116</t>
  </si>
  <si>
    <t>146</t>
  </si>
  <si>
    <t>763183212</t>
  </si>
  <si>
    <t>Výplně otvorů konstrukcí ze sádrokartonových desek montáž stavebního pouzdra posuvných dveří do sádrokartonové příčky se dvěma kapsami pro dvě dveřní křídla, průchozí šířky přes 1650 do 2450 mm</t>
  </si>
  <si>
    <t>801254446</t>
  </si>
  <si>
    <t>https://podminky.urs.cz/item/CS_URS_2024_01/763183212</t>
  </si>
  <si>
    <t>147</t>
  </si>
  <si>
    <t>55331635</t>
  </si>
  <si>
    <t>pouzdro stavební posuvných dveří dvoupouzdrové 2250mm standardní rozměr</t>
  </si>
  <si>
    <t>1845096424</t>
  </si>
  <si>
    <t>148</t>
  </si>
  <si>
    <t>763431011</t>
  </si>
  <si>
    <t>Montáž podhledu minerálního včetně zavěšeného roštu polozapuštěného s panely vyjímatelnými, velikosti panelů do 0,36 m2</t>
  </si>
  <si>
    <t>1162865583</t>
  </si>
  <si>
    <t>https://podminky.urs.cz/item/CS_URS_2024_01/763431011</t>
  </si>
  <si>
    <t>149</t>
  </si>
  <si>
    <t>63126317</t>
  </si>
  <si>
    <t>panel akustický povrch velice porézní skelná tkanina hrana zatřená polozapuštěná αw=0,95 zapuštěný rastr š 15mm bílý tl 20mm</t>
  </si>
  <si>
    <t>-523290942</t>
  </si>
  <si>
    <t>147*1,15 'Přepočtené koeficientem množství</t>
  </si>
  <si>
    <t>7634310R001</t>
  </si>
  <si>
    <t>Montáž minerálního podhledu připevněného šroubováním na svěšenou konstrukci (včetně rastru) z panelů rozměru 1200x1200x40</t>
  </si>
  <si>
    <t>-110071569</t>
  </si>
  <si>
    <t>151</t>
  </si>
  <si>
    <t>6312633R002</t>
  </si>
  <si>
    <t>akustická omítka z vulkanizovaného perlitu instalovaná nástřikem na akustické panely</t>
  </si>
  <si>
    <t>-985583737</t>
  </si>
  <si>
    <t>152</t>
  </si>
  <si>
    <t>6312633R001</t>
  </si>
  <si>
    <t>absobrbční panel ze minerálních vláken - 1200x1200x40 - šroubováno na nosný rastr - součinitel zvukové absorbce 0,9</t>
  </si>
  <si>
    <t>1129871055</t>
  </si>
  <si>
    <t>52*1,15 'Přepočtené koeficientem množství</t>
  </si>
  <si>
    <t>153</t>
  </si>
  <si>
    <t>998763513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</si>
  <si>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přes 12 do 24 m</t>
  </si>
  <si>
    <t>-2103199259</t>
  </si>
  <si>
    <t>https://podminky.urs.cz/item/CS_URS_2024_01/998763513</t>
  </si>
  <si>
    <t>766</t>
  </si>
  <si>
    <t>Konstrukce truhlářské</t>
  </si>
  <si>
    <t>154</t>
  </si>
  <si>
    <t>766411812</t>
  </si>
  <si>
    <t>Demontáž obložení stěn panely, plochy přes 1,5 m2</t>
  </si>
  <si>
    <t>260620357</t>
  </si>
  <si>
    <t>https://podminky.urs.cz/item/CS_URS_2024_01/766411812</t>
  </si>
  <si>
    <t>5,5</t>
  </si>
  <si>
    <t>155</t>
  </si>
  <si>
    <t>766660171</t>
  </si>
  <si>
    <t>Montáž dveřních křídel dřevěných nebo plastových otevíravých do obložkové zárubně povrchově upravených jednokřídlových, šířky do 800 mm</t>
  </si>
  <si>
    <t>-827003861</t>
  </si>
  <si>
    <t>https://podminky.urs.cz/item/CS_URS_2024_01/766660171</t>
  </si>
  <si>
    <t>156</t>
  </si>
  <si>
    <t>6116200R001</t>
  </si>
  <si>
    <t>dveře jednokřídlé dřevotřískové profilované - povrch lakovaný, zvukově izolační - 700x2000/ komplet včetně kování a klik - viz. tabulka dveří</t>
  </si>
  <si>
    <t>427530075</t>
  </si>
  <si>
    <t>157</t>
  </si>
  <si>
    <t>6116200R002</t>
  </si>
  <si>
    <t>dveře jednokřídlé dřevotřískové profilované - povrch lakovaný - 700x2000/ komplet včetně kování a klik - viz. tabulka dveří</t>
  </si>
  <si>
    <t>-1786911806</t>
  </si>
  <si>
    <t>158</t>
  </si>
  <si>
    <t>6116200R003</t>
  </si>
  <si>
    <t>dveře jednokřídlé dřevotřískové profilované - povrch lakovaný - 800x2000/ komplet včetně kování a klik - viz. tabulka dveří</t>
  </si>
  <si>
    <t>-1332660951</t>
  </si>
  <si>
    <t>159</t>
  </si>
  <si>
    <t>766660193</t>
  </si>
  <si>
    <t>Montáž dveřních křídel dřevěných nebo plastových otevíravých do obložkové zárubně z masivního dřeva s polodrážkou dvoukřídlových, šířky do 1450 mm</t>
  </si>
  <si>
    <t>973450042</t>
  </si>
  <si>
    <t>https://podminky.urs.cz/item/CS_URS_2024_01/766660193</t>
  </si>
  <si>
    <t>160</t>
  </si>
  <si>
    <t>6116412R001</t>
  </si>
  <si>
    <t>dveře dvoukřídlé dřevotřískové profilované, povrch lakovaný - plné 1170x1940/ komplet včetně kování a klik - viz. tabulka dveří</t>
  </si>
  <si>
    <t>-1611803498</t>
  </si>
  <si>
    <t>161</t>
  </si>
  <si>
    <t>6116412R002</t>
  </si>
  <si>
    <t>dveře dvoukřídlé dřevotřískové profilované, povrch lakovaný - plné 1240x1980/ komplet včetně kování a klik - viz. tabulka dveří</t>
  </si>
  <si>
    <t>508723153</t>
  </si>
  <si>
    <t>162</t>
  </si>
  <si>
    <t>6116412R003</t>
  </si>
  <si>
    <t>dveře dvoukřídlé dřevotřískové profilované, povrch lakovaný - plné 1250x2000/ komplet včetně kování a klik, zvukově izolační - viz. tabulka dveří</t>
  </si>
  <si>
    <t>1339915561</t>
  </si>
  <si>
    <t>163</t>
  </si>
  <si>
    <t>766660322</t>
  </si>
  <si>
    <t>Montáž dveřních křídel dřevěných nebo plastových posuvných dveří do pouzdra se dvěma kapsami dvoukřídlových, průchozí šířky přes 1650 do 2450 mm</t>
  </si>
  <si>
    <t>-702607334</t>
  </si>
  <si>
    <t>https://podminky.urs.cz/item/CS_URS_2024_01/766660322</t>
  </si>
  <si>
    <t>164</t>
  </si>
  <si>
    <t>6116105R001</t>
  </si>
  <si>
    <t>dveře posuvné celoskleněné dvoukřídlé 2x 850x2090/ komplet včetně kování a klik - viz. tabulka dveří, včetně polepu řezanou grafikou</t>
  </si>
  <si>
    <t>2113003952</t>
  </si>
  <si>
    <t>165</t>
  </si>
  <si>
    <t>766660352</t>
  </si>
  <si>
    <t>Montáž dveřních křídel dřevěných nebo plastových posuvných dveří do pojezdu na stěnu výšky do 2,5 m jednokřídlových, průchozí šířky přes 800 do 1200 mm</t>
  </si>
  <si>
    <t>-1071288409</t>
  </si>
  <si>
    <t>https://podminky.urs.cz/item/CS_URS_2024_01/766660352</t>
  </si>
  <si>
    <t>166</t>
  </si>
  <si>
    <t>6116105R002</t>
  </si>
  <si>
    <t>dveře posuvné celoskleněné s polepem řezanou grafikou - 850x2085 / včetně kování, klik, pojezdu - viz. tabulka dveří</t>
  </si>
  <si>
    <t>1668419444</t>
  </si>
  <si>
    <t>167</t>
  </si>
  <si>
    <t>766661911</t>
  </si>
  <si>
    <t>Oprava dveřních křídel dřevěných z měkkého dřeva zatmelením</t>
  </si>
  <si>
    <t>1981412980</t>
  </si>
  <si>
    <t>https://podminky.urs.cz/item/CS_URS_2024_01/766661911</t>
  </si>
  <si>
    <t>2*(5*0,8*2)</t>
  </si>
  <si>
    <t>2*(1,2*2)</t>
  </si>
  <si>
    <t>2*(1,25*2)</t>
  </si>
  <si>
    <t>168</t>
  </si>
  <si>
    <t>766682112</t>
  </si>
  <si>
    <t>Montáž zárubní dřevěných nebo plastových obložkových, pro dveře jednokřídlové, tloušťky stěny přes 170 do 350 mm</t>
  </si>
  <si>
    <t>-1631535079</t>
  </si>
  <si>
    <t>https://podminky.urs.cz/item/CS_URS_2024_01/766682112</t>
  </si>
  <si>
    <t>169</t>
  </si>
  <si>
    <t>6118230R001</t>
  </si>
  <si>
    <t>obložková zárubeň profilovaná lakovaná - pro jednokřídlé dveře rozměr 700x2000 - viz. tabulka dveří</t>
  </si>
  <si>
    <t>-639601493</t>
  </si>
  <si>
    <t>170</t>
  </si>
  <si>
    <t>766682122</t>
  </si>
  <si>
    <t>Montáž zárubní dřevěných nebo plastových obložkových, pro dveře dvoukřídlové, tloušťky stěny přes 170 do 350 mm</t>
  </si>
  <si>
    <t>660688929</t>
  </si>
  <si>
    <t>https://podminky.urs.cz/item/CS_URS_2024_01/766682122</t>
  </si>
  <si>
    <t>171</t>
  </si>
  <si>
    <t>6118110R001</t>
  </si>
  <si>
    <t>obložková zárubeň - profilovaná lakovaná pro dvoukřídlé dveře</t>
  </si>
  <si>
    <t>-1537711276</t>
  </si>
  <si>
    <t>172</t>
  </si>
  <si>
    <t>766691914</t>
  </si>
  <si>
    <t>Ostatní práce vyvěšení nebo zavěšení křídel dřevěných dveřních, plochy do 2 m2</t>
  </si>
  <si>
    <t>1897167824</t>
  </si>
  <si>
    <t>https://podminky.urs.cz/item/CS_URS_2024_01/766691914</t>
  </si>
  <si>
    <t>2*8</t>
  </si>
  <si>
    <t>173</t>
  </si>
  <si>
    <t>766691915</t>
  </si>
  <si>
    <t>Ostatní práce vyvěšení nebo zavěšení křídel dřevěných dveřních, plochy přes 2 m2</t>
  </si>
  <si>
    <t>-13198396</t>
  </si>
  <si>
    <t>https://podminky.urs.cz/item/CS_URS_2024_01/766691915</t>
  </si>
  <si>
    <t>2*5</t>
  </si>
  <si>
    <t>174</t>
  </si>
  <si>
    <t>766691925</t>
  </si>
  <si>
    <t>Ostatní práce vyvěšení nebo zavěšení křídel plastových dveřních s křídly otevíravými, plochy přes 2 m2</t>
  </si>
  <si>
    <t>-895316959</t>
  </si>
  <si>
    <t>https://podminky.urs.cz/item/CS_URS_2024_01/766691925</t>
  </si>
  <si>
    <t>175</t>
  </si>
  <si>
    <t>766694116</t>
  </si>
  <si>
    <t>Montáž ostatních truhlářských konstrukcí parapetních desek dřevěných nebo plastových šířky do 300 mm</t>
  </si>
  <si>
    <t>CS ÚRS 2023 02</t>
  </si>
  <si>
    <t>1637986589</t>
  </si>
  <si>
    <t>https://podminky.urs.cz/item/CS_URS_2023_02/766694116</t>
  </si>
  <si>
    <t>3*1,35</t>
  </si>
  <si>
    <t>4*1,4</t>
  </si>
  <si>
    <t>2*1,55</t>
  </si>
  <si>
    <t>176</t>
  </si>
  <si>
    <t>RMAT0001</t>
  </si>
  <si>
    <t>Parapetní deska - smrk masiv, lak bílý (dle doporučení NPU pro barvu rámů oken - vyvzorkovat před realizací), matný</t>
  </si>
  <si>
    <t>1071139794</t>
  </si>
  <si>
    <t>177</t>
  </si>
  <si>
    <t>766694126</t>
  </si>
  <si>
    <t>Montáž ostatních truhlářských konstrukcí parapetních desek dřevěných nebo plastových šířky přes 300 mm</t>
  </si>
  <si>
    <t>-1889240846</t>
  </si>
  <si>
    <t>https://podminky.urs.cz/item/CS_URS_2023_02/766694126</t>
  </si>
  <si>
    <t>27,2+7,5</t>
  </si>
  <si>
    <t>178</t>
  </si>
  <si>
    <t>RMAT0003</t>
  </si>
  <si>
    <t>-1653444305</t>
  </si>
  <si>
    <t>5*1,5</t>
  </si>
  <si>
    <t>179</t>
  </si>
  <si>
    <t>RMAT0004</t>
  </si>
  <si>
    <t>Parapetní deska - smrk masiv, lak bílý (dle doporučení NPU pro barvu rámů oken - vyvzorkovat před realizací), matný, součástí je dřevěná větrací mřížka (smrk + lak dle parapetu)</t>
  </si>
  <si>
    <t>889669327</t>
  </si>
  <si>
    <t>6*1,6</t>
  </si>
  <si>
    <t>3*1,6</t>
  </si>
  <si>
    <t>5*1,6</t>
  </si>
  <si>
    <t>180</t>
  </si>
  <si>
    <t>76669R001</t>
  </si>
  <si>
    <t>Dodávka + Montáž nábytku / posluchárenské sezení se sklopným stolkem viz. tabulka vestavěného nábytku 014.N.04 a 215.N.04</t>
  </si>
  <si>
    <t>1228553384</t>
  </si>
  <si>
    <t>181</t>
  </si>
  <si>
    <t>998766313</t>
  </si>
  <si>
    <t>Přesun hmot pro konstrukce truhlářské stanovený procentní sazbou (%) z ceny vodorovná dopravní vzdálenost do 50 m ruční (bez užití mechanizace) v objektech výšky přes 12 do 24 m</t>
  </si>
  <si>
    <t>1748992930</t>
  </si>
  <si>
    <t>https://podminky.urs.cz/item/CS_URS_2024_01/998766313</t>
  </si>
  <si>
    <t>767</t>
  </si>
  <si>
    <t>Konstrukce zámečnické</t>
  </si>
  <si>
    <t>182</t>
  </si>
  <si>
    <t>767114112</t>
  </si>
  <si>
    <t>Montáž stěn a příček rámových zasklených z hliníkových nebo ocelových profilů vnitřních do celostěnových panelů nebo ocelové konstrukce bez požární odolnosti, plochy přes 6 do 9 m2</t>
  </si>
  <si>
    <t>529796495</t>
  </si>
  <si>
    <t>https://podminky.urs.cz/item/CS_URS_2024_01/767114112</t>
  </si>
  <si>
    <t>1,6*3,77</t>
  </si>
  <si>
    <t>183</t>
  </si>
  <si>
    <t>55341364</t>
  </si>
  <si>
    <t>stěna rámová prosklená fixní Al komaxit dle RAL bez požární odolnosti čiré dvojsklo interiér</t>
  </si>
  <si>
    <t>-1784722046</t>
  </si>
  <si>
    <t>184</t>
  </si>
  <si>
    <t>5534136R001</t>
  </si>
  <si>
    <t>polep skleněné příčky řezanou grafikou</t>
  </si>
  <si>
    <t>1744370500</t>
  </si>
  <si>
    <t>185</t>
  </si>
  <si>
    <t>76711411R001</t>
  </si>
  <si>
    <t>Dodávka a montáž / celoskleněné bezpečnostní zasklení otvoru - otevíravé, uzamykatelné, pivotové kování nerez, polep řezanou grafikou - viz. tabulka SUT.SK.01</t>
  </si>
  <si>
    <t>1383791234</t>
  </si>
  <si>
    <t>186</t>
  </si>
  <si>
    <t>767114812</t>
  </si>
  <si>
    <t>Demontáž stěn a příček rámových zasklených z hliníkových nebo ocelových profilů vnitřních přes 6 do 9 m2</t>
  </si>
  <si>
    <t>-1282354933</t>
  </si>
  <si>
    <t>https://podminky.urs.cz/item/CS_URS_2024_01/767114812</t>
  </si>
  <si>
    <t>1,6*3,92</t>
  </si>
  <si>
    <t>187</t>
  </si>
  <si>
    <t>767114815</t>
  </si>
  <si>
    <t>Demontáž stěn a příček rámových zasklených z hliníkových nebo ocelových profilů vnitřních přes 15 m2</t>
  </si>
  <si>
    <t>-251888200</t>
  </si>
  <si>
    <t>https://podminky.urs.cz/item/CS_URS_2024_01/767114815</t>
  </si>
  <si>
    <t>5,8*4,65</t>
  </si>
  <si>
    <t>188</t>
  </si>
  <si>
    <t>767161850</t>
  </si>
  <si>
    <t>Demontáž zábradlí do suti madel rovných</t>
  </si>
  <si>
    <t>1813346944</t>
  </si>
  <si>
    <t>https://podminky.urs.cz/item/CS_URS_2024_01/767161850</t>
  </si>
  <si>
    <t>189</t>
  </si>
  <si>
    <t>767541113</t>
  </si>
  <si>
    <t>Nosná konstrukce pro zdvojené podlahy (včetně dodávky materiálu) pro prostory s lehkým provozem z kovových rektifikačních stojek modulu 600 x 600 mm výšky přes 100 do 150 mm</t>
  </si>
  <si>
    <t>1628788890</t>
  </si>
  <si>
    <t>https://podminky.urs.cz/item/CS_URS_2024_01/767541113</t>
  </si>
  <si>
    <t>12,5</t>
  </si>
  <si>
    <t>190</t>
  </si>
  <si>
    <t>767541115</t>
  </si>
  <si>
    <t>Nosná konstrukce pro zdvojené podlahy (včetně dodávky materiálu) pro prostory s lehkým provozem z kovových rektifikačních stojek modulu 600 x 600 mm výšky přes 200 do 250 mm</t>
  </si>
  <si>
    <t>1725439815</t>
  </si>
  <si>
    <t>https://podminky.urs.cz/item/CS_URS_2024_01/767541115</t>
  </si>
  <si>
    <t>191</t>
  </si>
  <si>
    <t>767541117</t>
  </si>
  <si>
    <t>Nosná konstrukce pro zdvojené podlahy (včetně dodávky materiálu) pro prostory s lehkým provozem z kovových rektifikačních stojek modulu 600 x 600 mm výšky přes 300 do 400 mm</t>
  </si>
  <si>
    <t>-817880287</t>
  </si>
  <si>
    <t>https://podminky.urs.cz/item/CS_URS_2024_01/767541117</t>
  </si>
  <si>
    <t>192</t>
  </si>
  <si>
    <t>767541118</t>
  </si>
  <si>
    <t>Nosná konstrukce pro zdvojené podlahy (včetně dodávky materiálu) pro prostory s lehkým provozem z kovových rektifikačních stojek modulu 600 x 600 mm výšky přes 400 do 500 mm</t>
  </si>
  <si>
    <t>-1987323827</t>
  </si>
  <si>
    <t>https://podminky.urs.cz/item/CS_URS_2024_01/767541118</t>
  </si>
  <si>
    <t>6+14</t>
  </si>
  <si>
    <t>193</t>
  </si>
  <si>
    <t>767541119</t>
  </si>
  <si>
    <t>Nosná konstrukce pro zdvojené podlahy (včetně dodávky materiálu) pro prostory s lehkým provozem z kovových rektifikačních stojek modulu 600 x 600 mm výšky přes 500 do 600 mm</t>
  </si>
  <si>
    <t>265772770</t>
  </si>
  <si>
    <t>https://podminky.urs.cz/item/CS_URS_2024_01/767541119</t>
  </si>
  <si>
    <t>194</t>
  </si>
  <si>
    <t>767541122</t>
  </si>
  <si>
    <t>Nosná konstrukce pro zdvojené podlahy (včetně dodávky materiálu) pro prostory s lehkým provozem z kovových rektifikačních stojek modulu 600 x 600 mm výšky přes 700 do 800 mm</t>
  </si>
  <si>
    <t>-1812918703</t>
  </si>
  <si>
    <t>https://podminky.urs.cz/item/CS_URS_2024_01/767541122</t>
  </si>
  <si>
    <t>195</t>
  </si>
  <si>
    <t>767541123</t>
  </si>
  <si>
    <t>Nosná konstrukce pro zdvojené podlahy (včetně dodávky materiálu) pro prostory s lehkým provozem z kovových rektifikačních stojek modulu 600 x 600 mm výšky přes 800 do 900 mm</t>
  </si>
  <si>
    <t>-923861872</t>
  </si>
  <si>
    <t>https://podminky.urs.cz/item/CS_URS_2024_01/767541123</t>
  </si>
  <si>
    <t>196</t>
  </si>
  <si>
    <t>767541181</t>
  </si>
  <si>
    <t>Demontáž zdvojených podlah nosné konstrukce pro prostory s lehkým provozem z konstrukce z kovových rektifikačních stojek modulu 600 x 600 mm výšky do 500 mm</t>
  </si>
  <si>
    <t>-995750174</t>
  </si>
  <si>
    <t>https://podminky.urs.cz/item/CS_URS_2024_01/767541181</t>
  </si>
  <si>
    <t>197</t>
  </si>
  <si>
    <t>767541182</t>
  </si>
  <si>
    <t>Demontáž zdvojených podlah nosné konstrukce pro prostory s lehkým provozem z konstrukce z kovových rektifikačních stojek modulu 600 x 600 mm výšky přes 500 do 1 000 mm</t>
  </si>
  <si>
    <t>578639514</t>
  </si>
  <si>
    <t>https://podminky.urs.cz/item/CS_URS_2024_01/767541182</t>
  </si>
  <si>
    <t>198</t>
  </si>
  <si>
    <t>767541411</t>
  </si>
  <si>
    <t>Montáž podlahových desek pro zdvojené podlahy rozměru 600 x 600 mm</t>
  </si>
  <si>
    <t>1314390594</t>
  </si>
  <si>
    <t>https://podminky.urs.cz/item/CS_URS_2024_01/767541411</t>
  </si>
  <si>
    <t>podstupnice</t>
  </si>
  <si>
    <t>(0,15*5,8)+(6,1*7*0,12)+(3,7*0,45)+(2*1,2*0,15*3)</t>
  </si>
  <si>
    <t>199</t>
  </si>
  <si>
    <t>60721005</t>
  </si>
  <si>
    <t>deska dřevotřísková pro zdvojené podlahy spodní strana Al, horní strana bez povrchu tl 38mm 600x600mm</t>
  </si>
  <si>
    <t>-425620332</t>
  </si>
  <si>
    <t>77,239*1,15 'Přepočtené koeficientem množství</t>
  </si>
  <si>
    <t>200</t>
  </si>
  <si>
    <t>767541711</t>
  </si>
  <si>
    <t>Montáž podlahových desek pro zdvojené podlahy přiřezání dřevotřískových nebo kalciumsulfátových desek</t>
  </si>
  <si>
    <t>-1522962085</t>
  </si>
  <si>
    <t>https://podminky.urs.cz/item/CS_URS_2024_01/767541711</t>
  </si>
  <si>
    <t>201</t>
  </si>
  <si>
    <t>767541781</t>
  </si>
  <si>
    <t>Demontáž zdvojených podlah nášlapných desek rozměru 600 x 600 mm do suti</t>
  </si>
  <si>
    <t>-943505678</t>
  </si>
  <si>
    <t>https://podminky.urs.cz/item/CS_URS_2024_01/767541781</t>
  </si>
  <si>
    <t>202</t>
  </si>
  <si>
    <t>76799680R001</t>
  </si>
  <si>
    <t>Demontáž knihovního výtahu - komplet včetně technologie</t>
  </si>
  <si>
    <t>1284161435</t>
  </si>
  <si>
    <t>203</t>
  </si>
  <si>
    <t>998767313</t>
  </si>
  <si>
    <t>Přesun hmot pro zámečnické konstrukce stanovený procentní sazbou (%) z ceny vodorovná dopravní vzdálenost do 50 m ruční (bez užití mechanizace) v objektech výšky přes 12 do 24 m</t>
  </si>
  <si>
    <t>-672221766</t>
  </si>
  <si>
    <t>https://podminky.urs.cz/item/CS_URS_2024_01/998767313</t>
  </si>
  <si>
    <t>775</t>
  </si>
  <si>
    <t>Podlahy skládané</t>
  </si>
  <si>
    <t>204</t>
  </si>
  <si>
    <t>775413401</t>
  </si>
  <si>
    <t>Montáž lišty obvodové lepené</t>
  </si>
  <si>
    <t>1790313202</t>
  </si>
  <si>
    <t>https://podminky.urs.cz/item/CS_URS_2024_01/775413401</t>
  </si>
  <si>
    <t>205</t>
  </si>
  <si>
    <t>61418113</t>
  </si>
  <si>
    <t>lišta podlahová dřevěná dub 7x43mm</t>
  </si>
  <si>
    <t>335032820</t>
  </si>
  <si>
    <t>32*1,08 'Přepočtené koeficientem množství</t>
  </si>
  <si>
    <t>206</t>
  </si>
  <si>
    <t>775429124</t>
  </si>
  <si>
    <t>Montáž lišty přechodové (vyrovnávací) zaklapnuté</t>
  </si>
  <si>
    <t>1866984007</t>
  </si>
  <si>
    <t>https://podminky.urs.cz/item/CS_URS_2024_01/775429124</t>
  </si>
  <si>
    <t>207</t>
  </si>
  <si>
    <t>55343118</t>
  </si>
  <si>
    <t>profil přechodový Al narážecí 40mm bronz</t>
  </si>
  <si>
    <t>-1986254689</t>
  </si>
  <si>
    <t>15*1,08 'Přepočtené koeficientem množství</t>
  </si>
  <si>
    <t>208</t>
  </si>
  <si>
    <t>775511611</t>
  </si>
  <si>
    <t>Podlahy vlysové masivní lepené rybinový, řemenový, průpletový vzor s tmelením a broušením, bez povrchové úpravy a olištování z vlysů tl. do 22 mm šířky přes 60 do 70 mm, délky přes 400 do 500 mm dub, třída I</t>
  </si>
  <si>
    <t>-2118544178</t>
  </si>
  <si>
    <t>https://podminky.urs.cz/item/CS_URS_2024_01/775511611</t>
  </si>
  <si>
    <t>209</t>
  </si>
  <si>
    <t>775591921</t>
  </si>
  <si>
    <t>Ostatní práce při opravách dřevěných podlah lakování jednotlivé operace základní lak</t>
  </si>
  <si>
    <t>39711473</t>
  </si>
  <si>
    <t>https://podminky.urs.cz/item/CS_URS_2024_01/775591921</t>
  </si>
  <si>
    <t>210</t>
  </si>
  <si>
    <t>775591923</t>
  </si>
  <si>
    <t>Ostatní práce při opravách dřevěných podlah lakování jednotlivé operace vrchní lak pro vysokou zátěž (sportovní prostory)</t>
  </si>
  <si>
    <t>987885247</t>
  </si>
  <si>
    <t>https://podminky.urs.cz/item/CS_URS_2024_01/775591923</t>
  </si>
  <si>
    <t>211</t>
  </si>
  <si>
    <t>775591926</t>
  </si>
  <si>
    <t>Ostatní práce při opravách dřevěných podlah lakování jednotlivé operace mezibroušení mezi vrstvami laku</t>
  </si>
  <si>
    <t>580781074</t>
  </si>
  <si>
    <t>https://podminky.urs.cz/item/CS_URS_2024_01/775591926</t>
  </si>
  <si>
    <t>212</t>
  </si>
  <si>
    <t>775591931</t>
  </si>
  <si>
    <t>Ostatní práce při opravách dřevěných podlah dokončovací nátěr olejem a voskování</t>
  </si>
  <si>
    <t>193578806</t>
  </si>
  <si>
    <t>https://podminky.urs.cz/item/CS_URS_2024_01/775591931</t>
  </si>
  <si>
    <t>213</t>
  </si>
  <si>
    <t>998775313</t>
  </si>
  <si>
    <t>Přesun hmot pro podlahy skládané stanovený procentní sazbou (%) z ceny vodorovná dopravní vzdálenost do 50 m ruční (bez užití mechanizace) v objektech výšky přes 12 do 24 m</t>
  </si>
  <si>
    <t>-309419228</t>
  </si>
  <si>
    <t>https://podminky.urs.cz/item/CS_URS_2024_01/998775313</t>
  </si>
  <si>
    <t>776</t>
  </si>
  <si>
    <t>Podlahy povlakové</t>
  </si>
  <si>
    <t>214</t>
  </si>
  <si>
    <t>776111116</t>
  </si>
  <si>
    <t>Příprava podkladu povlakových podlah a stěn broušení podlah stávajícího podkladu pro odstranění lepidla (po starých krytinách)</t>
  </si>
  <si>
    <t>-235601485</t>
  </si>
  <si>
    <t>https://podminky.urs.cz/item/CS_URS_2024_01/776111116</t>
  </si>
  <si>
    <t>215</t>
  </si>
  <si>
    <t>776111311</t>
  </si>
  <si>
    <t>Příprava podkladu povlakových podlah a stěn vysátí podlah</t>
  </si>
  <si>
    <t>-949259431</t>
  </si>
  <si>
    <t>https://podminky.urs.cz/item/CS_URS_2024_01/776111311</t>
  </si>
  <si>
    <t>216</t>
  </si>
  <si>
    <t>776121112</t>
  </si>
  <si>
    <t>Příprava podkladu povlakových podlah a stěn penetrace vodou ředitelná podlah</t>
  </si>
  <si>
    <t>164298877</t>
  </si>
  <si>
    <t>https://podminky.urs.cz/item/CS_URS_2024_01/776121112</t>
  </si>
  <si>
    <t>2*PODL_pl</t>
  </si>
  <si>
    <t>217</t>
  </si>
  <si>
    <t>776141122</t>
  </si>
  <si>
    <t>Příprava podkladu povlakových podlah a stěn vyrovnání samonivelační stěrkou podlah min.pevnosti 30 MPa, tloušťky přes 3 do 5 mm</t>
  </si>
  <si>
    <t>-1950042242</t>
  </si>
  <si>
    <t>https://podminky.urs.cz/item/CS_URS_2024_01/776141122</t>
  </si>
  <si>
    <t>218</t>
  </si>
  <si>
    <t>776201811</t>
  </si>
  <si>
    <t>Demontáž povlakových podlahovin lepených ručně bez podložky</t>
  </si>
  <si>
    <t>114600684</t>
  </si>
  <si>
    <t>https://podminky.urs.cz/item/CS_URS_2024_01/776201811</t>
  </si>
  <si>
    <t>219</t>
  </si>
  <si>
    <t>776221111</t>
  </si>
  <si>
    <t>Montáž podlahovin z PVC lepením standardním lepidlem z pásů</t>
  </si>
  <si>
    <t>1739179522</t>
  </si>
  <si>
    <t>https://podminky.urs.cz/item/CS_URS_2024_01/776221111</t>
  </si>
  <si>
    <t>s09, s10, s11, s13</t>
  </si>
  <si>
    <t>220</t>
  </si>
  <si>
    <t>28411152</t>
  </si>
  <si>
    <t>PVC vinyl heterogenní akustická tl 2,85mm nášlapná vrstva 0,70mm, hořlavost Bfl-s1, třída zátěže 34/42, útlum 15dB, bodová zátěž &lt;= 0,10mm, protiskluznost R10</t>
  </si>
  <si>
    <t>536523609</t>
  </si>
  <si>
    <t>388*1,1 'Přepočtené koeficientem množství</t>
  </si>
  <si>
    <t>221</t>
  </si>
  <si>
    <t>776223112</t>
  </si>
  <si>
    <t>Montáž podlahovin z PVC spoj podlah svařováním za studena</t>
  </si>
  <si>
    <t>-1602548825</t>
  </si>
  <si>
    <t>https://podminky.urs.cz/item/CS_URS_2024_01/776223112</t>
  </si>
  <si>
    <t>222</t>
  </si>
  <si>
    <t>776301811</t>
  </si>
  <si>
    <t>Demontáž povlakových podlahovin ze schodišťových stupňů bez podložky</t>
  </si>
  <si>
    <t>-1990267852</t>
  </si>
  <si>
    <t>https://podminky.urs.cz/item/CS_URS_2024_01/776301811</t>
  </si>
  <si>
    <t>S09 - schodiště</t>
  </si>
  <si>
    <t>223</t>
  </si>
  <si>
    <t>776410811</t>
  </si>
  <si>
    <t>Demontáž soklíků nebo lišt pryžových nebo plastových</t>
  </si>
  <si>
    <t>-783553260</t>
  </si>
  <si>
    <t>https://podminky.urs.cz/item/CS_URS_2024_01/776410811</t>
  </si>
  <si>
    <t>224</t>
  </si>
  <si>
    <t>776421212</t>
  </si>
  <si>
    <t>Montáž lišt schodišťových šroubovaných</t>
  </si>
  <si>
    <t>-1800482763</t>
  </si>
  <si>
    <t>https://podminky.urs.cz/item/CS_URS_2024_01/776421212</t>
  </si>
  <si>
    <t>225</t>
  </si>
  <si>
    <t>1941601R001</t>
  </si>
  <si>
    <t>lišta schodová šroubovací - AL povrch bronz</t>
  </si>
  <si>
    <t>-907956687</t>
  </si>
  <si>
    <t>65*1,02 'Přepočtené koeficientem množství</t>
  </si>
  <si>
    <t>226</t>
  </si>
  <si>
    <t>776421711</t>
  </si>
  <si>
    <t>Montáž lišt vložení pásků z podlahoviny do lišt včetně nařezání</t>
  </si>
  <si>
    <t>-109065705</t>
  </si>
  <si>
    <t>https://podminky.urs.cz/item/CS_URS_2024_01/776421711</t>
  </si>
  <si>
    <t>90+45+41+40+45</t>
  </si>
  <si>
    <t>227</t>
  </si>
  <si>
    <t>-1862443858</t>
  </si>
  <si>
    <t>261*0,11 'Přepočtené koeficientem množství</t>
  </si>
  <si>
    <t>228</t>
  </si>
  <si>
    <t>776991821</t>
  </si>
  <si>
    <t>Ostatní práce odstranění lepidla ručně z podlah</t>
  </si>
  <si>
    <t>-745760031</t>
  </si>
  <si>
    <t>https://podminky.urs.cz/item/CS_URS_2024_01/776991821</t>
  </si>
  <si>
    <t>229</t>
  </si>
  <si>
    <t>998776313</t>
  </si>
  <si>
    <t>Přesun hmot pro podlahy povlakové stanovený procentní sazbou (%) z ceny vodorovná dopravní vzdálenost do 50 m ruční (bez užití mechanizace) v objektech výšky přes 12 do 24 m</t>
  </si>
  <si>
    <t>868791296</t>
  </si>
  <si>
    <t>https://podminky.urs.cz/item/CS_URS_2024_01/998776313</t>
  </si>
  <si>
    <t>783</t>
  </si>
  <si>
    <t>Dokončovací práce - nátěry</t>
  </si>
  <si>
    <t>230</t>
  </si>
  <si>
    <t>783301311</t>
  </si>
  <si>
    <t>Příprava podkladu zámečnických konstrukcí před provedením nátěru odmaštění odmašťovačem vodou ředitelným</t>
  </si>
  <si>
    <t>2014031694</t>
  </si>
  <si>
    <t>https://podminky.urs.cz/item/CS_URS_2024_01/783301311</t>
  </si>
  <si>
    <t>231</t>
  </si>
  <si>
    <t>783306801</t>
  </si>
  <si>
    <t>Odstranění nátěrů ze zámečnických konstrukcí obroušením</t>
  </si>
  <si>
    <t>1044797560</t>
  </si>
  <si>
    <t>https://podminky.urs.cz/item/CS_URS_2024_01/783306801</t>
  </si>
  <si>
    <t>232</t>
  </si>
  <si>
    <t>783314101</t>
  </si>
  <si>
    <t>Základní nátěr zámečnických konstrukcí jednonásobný syntetický</t>
  </si>
  <si>
    <t>36960010</t>
  </si>
  <si>
    <t>https://podminky.urs.cz/item/CS_URS_2024_01/783314101</t>
  </si>
  <si>
    <t>233</t>
  </si>
  <si>
    <t>783315101</t>
  </si>
  <si>
    <t>Mezinátěr zámečnických konstrukcí jednonásobný syntetický standardní</t>
  </si>
  <si>
    <t>-572686678</t>
  </si>
  <si>
    <t>https://podminky.urs.cz/item/CS_URS_2024_01/783315101</t>
  </si>
  <si>
    <t>234</t>
  </si>
  <si>
    <t>783317101</t>
  </si>
  <si>
    <t>Krycí nátěr (email) zámečnických konstrukcí jednonásobný syntetický standardní</t>
  </si>
  <si>
    <t>-1732457101</t>
  </si>
  <si>
    <t>https://podminky.urs.cz/item/CS_URS_2024_01/783317101</t>
  </si>
  <si>
    <t>235</t>
  </si>
  <si>
    <t>783352101</t>
  </si>
  <si>
    <t>Tmelení zámečnických konstrukcí včetně přebroušení tmelených míst, tmelem polyesterovým</t>
  </si>
  <si>
    <t>-1235684331</t>
  </si>
  <si>
    <t>https://podminky.urs.cz/item/CS_URS_2024_01/783352101</t>
  </si>
  <si>
    <t>784</t>
  </si>
  <si>
    <t>Malby</t>
  </si>
  <si>
    <t>236</t>
  </si>
  <si>
    <t>784121003</t>
  </si>
  <si>
    <t>Oškrabání malby v místnostech výšky přes 3,80 do 5,00 m</t>
  </si>
  <si>
    <t>-1104552831</t>
  </si>
  <si>
    <t>https://podminky.urs.cz/item/CS_URS_2024_01/784121003</t>
  </si>
  <si>
    <t>34,5</t>
  </si>
  <si>
    <t>8,5</t>
  </si>
  <si>
    <t>33,5</t>
  </si>
  <si>
    <t>m214</t>
  </si>
  <si>
    <t>18,5</t>
  </si>
  <si>
    <t>59,5</t>
  </si>
  <si>
    <t>26,5</t>
  </si>
  <si>
    <t>m008a</t>
  </si>
  <si>
    <t>S10</t>
  </si>
  <si>
    <t>S11</t>
  </si>
  <si>
    <t>S13</t>
  </si>
  <si>
    <t>237</t>
  </si>
  <si>
    <t>784121013</t>
  </si>
  <si>
    <t>Rozmývání podkladu po oškrabání malby v místnostech výšky přes 3,80 do 5,00 m</t>
  </si>
  <si>
    <t>-1400931764</t>
  </si>
  <si>
    <t>https://podminky.urs.cz/item/CS_URS_2024_01/784121013</t>
  </si>
  <si>
    <t>238</t>
  </si>
  <si>
    <t>784161403</t>
  </si>
  <si>
    <t>Celoplošné vyrovnání podkladu sádrovou stěrkou, tloušťky do 3 mm vyhlazením v místnostech výšky přes 3,80 do 5,00 m</t>
  </si>
  <si>
    <t>116521693</t>
  </si>
  <si>
    <t>https://podminky.urs.cz/item/CS_URS_2024_01/784161403</t>
  </si>
  <si>
    <t>s13 - pod tapetu</t>
  </si>
  <si>
    <t>m008 - pod tapetu</t>
  </si>
  <si>
    <t>6,5</t>
  </si>
  <si>
    <t>m212 - pod tapetu</t>
  </si>
  <si>
    <t>m213, m214 - pod tapetu</t>
  </si>
  <si>
    <t>m215 - pod tapetu</t>
  </si>
  <si>
    <t>239</t>
  </si>
  <si>
    <t>784171003</t>
  </si>
  <si>
    <t>Olepování vnitřních ploch (materiál ve specifikaci) včetně pozdějšího odlepení páskou nebo fólií v místnostech výšky přes 3,80 do 5,00 m</t>
  </si>
  <si>
    <t>-1840484206</t>
  </si>
  <si>
    <t>https://podminky.urs.cz/item/CS_URS_2024_01/784171003</t>
  </si>
  <si>
    <t>240</t>
  </si>
  <si>
    <t>58124833</t>
  </si>
  <si>
    <t>páska pro malířské potřeby maskovací krepová 19mmx50m</t>
  </si>
  <si>
    <t>1816999541</t>
  </si>
  <si>
    <t>500*1,05 'Přepočtené koeficientem množství</t>
  </si>
  <si>
    <t>241</t>
  </si>
  <si>
    <t>784171101</t>
  </si>
  <si>
    <t>Zakrytí nemalovaných ploch (materiál ve specifikaci) včetně pozdějšího odkrytí podlah</t>
  </si>
  <si>
    <t>-1400150364</t>
  </si>
  <si>
    <t>https://podminky.urs.cz/item/CS_URS_2024_01/784171101</t>
  </si>
  <si>
    <t>242</t>
  </si>
  <si>
    <t>58124842</t>
  </si>
  <si>
    <t>fólie pro malířské potřeby zakrývací tl 7µ 4x5m</t>
  </si>
  <si>
    <t>-692613369</t>
  </si>
  <si>
    <t>442*1,05 'Přepočtené koeficientem množství</t>
  </si>
  <si>
    <t>243</t>
  </si>
  <si>
    <t>784171113</t>
  </si>
  <si>
    <t>Zakrytí nemalovaných ploch (materiál ve specifikaci) včetně pozdějšího odkrytí svislých ploch např. stěn, oken, dveří v místnostech výšky přes 3,80 do 5,00</t>
  </si>
  <si>
    <t>343357562</t>
  </si>
  <si>
    <t>https://podminky.urs.cz/item/CS_URS_2024_01/784171113</t>
  </si>
  <si>
    <t>244</t>
  </si>
  <si>
    <t>1729362593</t>
  </si>
  <si>
    <t>245</t>
  </si>
  <si>
    <t>784181101</t>
  </si>
  <si>
    <t>Penetrace podkladu jednonásobná základní akrylátová bezbarvá v místnostech výšky do 3,80 m</t>
  </si>
  <si>
    <t>-1467321982</t>
  </si>
  <si>
    <t>https://podminky.urs.cz/item/CS_URS_2023_02/784181101</t>
  </si>
  <si>
    <t>246</t>
  </si>
  <si>
    <t>784191001</t>
  </si>
  <si>
    <t>Čištění vnitřních ploch hrubý úklid po provedení malířských prací omytím oken nebo balkonových dveří jednoduchých</t>
  </si>
  <si>
    <t>-1870081831</t>
  </si>
  <si>
    <t>https://podminky.urs.cz/item/CS_URS_2024_01/784191001</t>
  </si>
  <si>
    <t>247</t>
  </si>
  <si>
    <t>784191007</t>
  </si>
  <si>
    <t>Čištění vnitřních ploch hrubý úklid po provedení malířských prací omytím podlah</t>
  </si>
  <si>
    <t>-910997663</t>
  </si>
  <si>
    <t>https://podminky.urs.cz/item/CS_URS_2024_01/784191007</t>
  </si>
  <si>
    <t>248</t>
  </si>
  <si>
    <t>784211013</t>
  </si>
  <si>
    <t>Malby z malířských směsí oděruvzdorných za mokra jednonásobné, bílé za mokra oděruvzdorné velmi dobře v místnostech výšky přes 3,80 do 5,00 m</t>
  </si>
  <si>
    <t>-477851024</t>
  </si>
  <si>
    <t>https://podminky.urs.cz/item/CS_URS_2024_01/784211013</t>
  </si>
  <si>
    <t>249</t>
  </si>
  <si>
    <t>784221155</t>
  </si>
  <si>
    <t>Malby z malířských směsí otěruvzdorných za sucha Příplatek k cenám dvojnásobných maleb na tónovacích automatech, v odstínu sytém</t>
  </si>
  <si>
    <t>-429884766</t>
  </si>
  <si>
    <t>https://podminky.urs.cz/item/CS_URS_2024_01/784221155</t>
  </si>
  <si>
    <t>66+25</t>
  </si>
  <si>
    <t>250</t>
  </si>
  <si>
    <t>784385013</t>
  </si>
  <si>
    <t>Provedení dekorační malby reliéfní v místnostech výšky přes 3,80 do 5,00 m</t>
  </si>
  <si>
    <t>-987157140</t>
  </si>
  <si>
    <t>https://podminky.urs.cz/item/CS_URS_2024_01/784385013</t>
  </si>
  <si>
    <t>251</t>
  </si>
  <si>
    <t>58124300</t>
  </si>
  <si>
    <t>hmota malířská plastická s obsahem písku bílá</t>
  </si>
  <si>
    <t>-276644243</t>
  </si>
  <si>
    <t>1336,5*0,7 'Přepočtené koeficientem množství</t>
  </si>
  <si>
    <t>252</t>
  </si>
  <si>
    <t>784511035</t>
  </si>
  <si>
    <t>Lepení tapet (materiál ve specifikaci) výšky do 3,00 m stěn vliesových vzorovaných</t>
  </si>
  <si>
    <t>-1922024923</t>
  </si>
  <si>
    <t>https://podminky.urs.cz/item/CS_URS_2024_01/784511035</t>
  </si>
  <si>
    <t>253</t>
  </si>
  <si>
    <t>RMAT0002</t>
  </si>
  <si>
    <t>tapeta vliesová - atypický vzor včetně grafické přípravy podkladů</t>
  </si>
  <si>
    <t>-919240580</t>
  </si>
  <si>
    <t>117,5*1,15 'Přepočtené koeficientem množství</t>
  </si>
  <si>
    <t>254</t>
  </si>
  <si>
    <t>784511101</t>
  </si>
  <si>
    <t>Lepení tapet (materiál ve specifikaci) Příplatek k cenám za zvýšenou pracnost provádění ve výšce přes 3,0 m</t>
  </si>
  <si>
    <t>2119983567</t>
  </si>
  <si>
    <t>https://podminky.urs.cz/item/CS_URS_2024_01/784511101</t>
  </si>
  <si>
    <t>786</t>
  </si>
  <si>
    <t>Dokončovací práce - čalounické úpravy</t>
  </si>
  <si>
    <t>255</t>
  </si>
  <si>
    <t>786612R001</t>
  </si>
  <si>
    <t>Demontáž zastiňujících žaluzií interiérových</t>
  </si>
  <si>
    <t>-898702524</t>
  </si>
  <si>
    <t>VRN</t>
  </si>
  <si>
    <t>Vedlejší rozpočtové náklady</t>
  </si>
  <si>
    <t>VRN3</t>
  </si>
  <si>
    <t>Zařízení staveniště</t>
  </si>
  <si>
    <t>256</t>
  </si>
  <si>
    <t>030001000</t>
  </si>
  <si>
    <t>Zařízení staveniště (vč. poplatku za zábor veřejného prostranství, vymezení staveniště v rámci všech podlaží budovy)</t>
  </si>
  <si>
    <t>1024</t>
  </si>
  <si>
    <t>1567689280</t>
  </si>
  <si>
    <t>https://podminky.urs.cz/item/CS_URS_2024_01/030001000</t>
  </si>
  <si>
    <t>D23032a_02 - FSV UK - DPS - Opletalova</t>
  </si>
  <si>
    <t>1458685731</t>
  </si>
  <si>
    <t>30*0,03</t>
  </si>
  <si>
    <t>-936702957</t>
  </si>
  <si>
    <t>1466910632</t>
  </si>
  <si>
    <t>962032181</t>
  </si>
  <si>
    <t>Bourání zdiva nadzákladového z tvárnic nebo bloků pórobetonových na tenkovrstvou maltu, objemu do 1 m3</t>
  </si>
  <si>
    <t>372276818</t>
  </si>
  <si>
    <t>https://podminky.urs.cz/item/CS_URS_2024_01/962032181</t>
  </si>
  <si>
    <t>0,3*0,6*0,1</t>
  </si>
  <si>
    <t>1825334895</t>
  </si>
  <si>
    <t>-1971113491</t>
  </si>
  <si>
    <t>849869808</t>
  </si>
  <si>
    <t>0,348*15 'Přepočtené koeficientem množství</t>
  </si>
  <si>
    <t>-1426459459</t>
  </si>
  <si>
    <t>1413711667</t>
  </si>
  <si>
    <t>1829487622</t>
  </si>
  <si>
    <t>821502482</t>
  </si>
  <si>
    <t>210280001</t>
  </si>
  <si>
    <t>Zkoušky a prohlídky elektrických rozvodů a zařízení celková prohlídka, zkoušení, měření a vyhotovení revizní zprávy pro objem montážních prací do 100 tisíc Kč</t>
  </si>
  <si>
    <t>573648888</t>
  </si>
  <si>
    <t>https://podminky.urs.cz/item/CS_URS_2023_02/210280001</t>
  </si>
  <si>
    <t>-1787001064</t>
  </si>
  <si>
    <t>-1176957703</t>
  </si>
  <si>
    <t>-1556793610</t>
  </si>
  <si>
    <t>-1219239357</t>
  </si>
  <si>
    <t>505105095</t>
  </si>
  <si>
    <t>25*1,15 'Přepočtené koeficientem množství</t>
  </si>
  <si>
    <t>1793550373</t>
  </si>
  <si>
    <t>-363444473</t>
  </si>
  <si>
    <t>30*1,15 'Přepočtené koeficientem množství</t>
  </si>
  <si>
    <t>-61429726</t>
  </si>
  <si>
    <t>-1008400737</t>
  </si>
  <si>
    <t>-1709698831</t>
  </si>
  <si>
    <t>1048336915</t>
  </si>
  <si>
    <t>82219788</t>
  </si>
  <si>
    <t>27680183</t>
  </si>
  <si>
    <t>-973578431</t>
  </si>
  <si>
    <t>1797529327</t>
  </si>
  <si>
    <t>730012688</t>
  </si>
  <si>
    <t>741372R010</t>
  </si>
  <si>
    <t>Dodávka + montáž svítidla - OPL SV 01 - viz. tabulka svítidel</t>
  </si>
  <si>
    <t>830731995</t>
  </si>
  <si>
    <t>-2000764083</t>
  </si>
  <si>
    <t>1078422937</t>
  </si>
  <si>
    <t>763131912</t>
  </si>
  <si>
    <t>Zhotovení otvorů v podhledech a podkrovích ze sádrokartonových desek pro prostupy (voda, elektro, topení, VZT), osvětlení, sprinklery, revizní klapky a dvířka včetně vyztužení profily, velikost přes 0,10 do 0,25 m2</t>
  </si>
  <si>
    <t>-717521235</t>
  </si>
  <si>
    <t>https://podminky.urs.cz/item/CS_URS_2024_01/763131912</t>
  </si>
  <si>
    <t>763131913</t>
  </si>
  <si>
    <t>Zhotovení otvorů v podhledech a podkrovích ze sádrokartonových desek pro prostupy (voda, elektro, topení, VZT), osvětlení, sprinklery, revizní klapky a dvířka včetně vyztužení profily, velikost přes 0,25 do 0,50 m2</t>
  </si>
  <si>
    <t>-397249586</t>
  </si>
  <si>
    <t>https://podminky.urs.cz/item/CS_URS_2024_01/763131913</t>
  </si>
  <si>
    <t>763132931</t>
  </si>
  <si>
    <t>Vyspravení sádrokartonových podhledů nebo podkroví plochy jednotlivě přes 0,10 do 0,25 m2 desky tl. 12,5 mm standardní A</t>
  </si>
  <si>
    <t>-106384909</t>
  </si>
  <si>
    <t>https://podminky.urs.cz/item/CS_URS_2024_01/763132931</t>
  </si>
  <si>
    <t>763132951</t>
  </si>
  <si>
    <t>Vyspravení sádrokartonových podhledů nebo podkroví plochy jednotlivě přes 0,25 do 0,50 m2 desky tl. 12,5 mm standardní A</t>
  </si>
  <si>
    <t>-722283780</t>
  </si>
  <si>
    <t>https://podminky.urs.cz/item/CS_URS_2024_01/763132951</t>
  </si>
  <si>
    <t>763132985</t>
  </si>
  <si>
    <t>Vyspravení sádrokartonových podhledů nebo podkroví plochy jednotlivě přes 1,00 do 1,50 m2 desky tl. 12,5 mm standardní A</t>
  </si>
  <si>
    <t>179156477</t>
  </si>
  <si>
    <t>https://podminky.urs.cz/item/CS_URS_2024_01/763132985</t>
  </si>
  <si>
    <t>vyspravení SDK po zatečení</t>
  </si>
  <si>
    <t>-881727700</t>
  </si>
  <si>
    <t>-2111405361</t>
  </si>
  <si>
    <t>6116200R005</t>
  </si>
  <si>
    <t>608933689</t>
  </si>
  <si>
    <t>-1537371219</t>
  </si>
  <si>
    <t>-1484889172</t>
  </si>
  <si>
    <t>778992334</t>
  </si>
  <si>
    <t>-613977099</t>
  </si>
  <si>
    <t>1211879904</t>
  </si>
  <si>
    <t>2*22</t>
  </si>
  <si>
    <t>612311966</t>
  </si>
  <si>
    <t>-2094355187</t>
  </si>
  <si>
    <t>1976196046</t>
  </si>
  <si>
    <t>1057298397</t>
  </si>
  <si>
    <t>22*1,1 'Přepočtené koeficientem množství</t>
  </si>
  <si>
    <t>354216234</t>
  </si>
  <si>
    <t>-1843005502</t>
  </si>
  <si>
    <t>-1784415000</t>
  </si>
  <si>
    <t>-241241734</t>
  </si>
  <si>
    <t>22*0,11 'Přepočtené koeficientem množství</t>
  </si>
  <si>
    <t>-369071714</t>
  </si>
  <si>
    <t>-824023321</t>
  </si>
  <si>
    <t>90758777</t>
  </si>
  <si>
    <t>415367790</t>
  </si>
  <si>
    <t>30*1,05 'Přepočtené koeficientem množství</t>
  </si>
  <si>
    <t>2081821133</t>
  </si>
  <si>
    <t>-1265382009</t>
  </si>
  <si>
    <t>22*1,05 'Přepočtené koeficientem množství</t>
  </si>
  <si>
    <t>-1942246566</t>
  </si>
  <si>
    <t>-1252362635</t>
  </si>
  <si>
    <t>6*1,05 'Přepočtené koeficientem množství</t>
  </si>
  <si>
    <t>-1522681851</t>
  </si>
  <si>
    <t>1351580028</t>
  </si>
  <si>
    <t>784211113</t>
  </si>
  <si>
    <t>Malby z malířských směsí oděruvzdorných za mokra dvojnásobné, bílé za mokra oděruvzdorné velmi dobře v místnostech výšky přes 3,80 do 5,00 m</t>
  </si>
  <si>
    <t>2066901993</t>
  </si>
  <si>
    <t>https://podminky.urs.cz/item/CS_URS_2024_01/784211113</t>
  </si>
  <si>
    <t>-1532641726</t>
  </si>
  <si>
    <t>030001R001</t>
  </si>
  <si>
    <t>-456271401</t>
  </si>
  <si>
    <t>D23032a_03 - FSV UK - DPS - strukturovaná kabeláž</t>
  </si>
  <si>
    <t>-1310215857</t>
  </si>
  <si>
    <t>72*0,05</t>
  </si>
  <si>
    <t>-1849897982</t>
  </si>
  <si>
    <t>1570229250</t>
  </si>
  <si>
    <t>817120436</t>
  </si>
  <si>
    <t>14*0,05*0,05</t>
  </si>
  <si>
    <t>977_X001</t>
  </si>
  <si>
    <t>Prostup skladbou stropní konstrukce - včetně zapravení</t>
  </si>
  <si>
    <t>-2069590344</t>
  </si>
  <si>
    <t>977151114</t>
  </si>
  <si>
    <t>Jádrové vrty diamantovými korunkami do stavebních materiálů (železobetonu, betonu, cihel, obkladů, dlažeb, kamene) průměru přes 50 do 60 mm</t>
  </si>
  <si>
    <t>852387411</t>
  </si>
  <si>
    <t>https://podminky.urs.cz/item/CS_URS_2024_01/977151114</t>
  </si>
  <si>
    <t>0,4*3</t>
  </si>
  <si>
    <t>0,5*8</t>
  </si>
  <si>
    <t>0,8*1</t>
  </si>
  <si>
    <t>0,2*3</t>
  </si>
  <si>
    <t>977151122</t>
  </si>
  <si>
    <t>Jádrové vrty diamantovými korunkami do stavebních materiálů (železobetonu, betonu, cihel, obkladů, dlažeb, kamene) průměru přes 120 do 130 mm</t>
  </si>
  <si>
    <t>-1722775088</t>
  </si>
  <si>
    <t>https://podminky.urs.cz/item/CS_URS_2024_01/977151122</t>
  </si>
  <si>
    <t>977332122</t>
  </si>
  <si>
    <t>Frézování drážek pro vodiče ve stěnách z cihel včetně omítky, rozměru do 50x50 mm</t>
  </si>
  <si>
    <t>-975799271</t>
  </si>
  <si>
    <t>https://podminky.urs.cz/item/CS_URS_2024_01/977332122</t>
  </si>
  <si>
    <t>38+15+19</t>
  </si>
  <si>
    <t>-645146059</t>
  </si>
  <si>
    <t>8+2+4</t>
  </si>
  <si>
    <t>-1098915150</t>
  </si>
  <si>
    <t>-386247602</t>
  </si>
  <si>
    <t>0,356*15 'Přepočtené koeficientem množství</t>
  </si>
  <si>
    <t>1481850000</t>
  </si>
  <si>
    <t>-62557968</t>
  </si>
  <si>
    <t>-287286999</t>
  </si>
  <si>
    <t>-1936647626</t>
  </si>
  <si>
    <t>19+16+26+10</t>
  </si>
  <si>
    <t>85278340</t>
  </si>
  <si>
    <t>-1989497183</t>
  </si>
  <si>
    <t>38+35+40</t>
  </si>
  <si>
    <t>8+20</t>
  </si>
  <si>
    <t>-788269319</t>
  </si>
  <si>
    <t>113*1,05 'Přepočtené koeficientem množství</t>
  </si>
  <si>
    <t>34571351</t>
  </si>
  <si>
    <t>trubka elektroinstalační ohebná dvouplášťová korugovaná (chránička) D 41/50mm, HDPE+LDPE</t>
  </si>
  <si>
    <t>-577852307</t>
  </si>
  <si>
    <t>28*1,05 'Přepočtené koeficientem množství</t>
  </si>
  <si>
    <t>742110041</t>
  </si>
  <si>
    <t>Montáž lišt elektroinstalačních vkládacích</t>
  </si>
  <si>
    <t>-1615490000</t>
  </si>
  <si>
    <t>https://podminky.urs.cz/item/CS_URS_2024_01/742110041</t>
  </si>
  <si>
    <t>65+31+65</t>
  </si>
  <si>
    <t>elektroinstalační lišta - AL elox stříbrná soklová pro vedení kabelů v. 70mm š. 12mm - včetně klipu k upevnění kabelového kanálu a rohových spojek</t>
  </si>
  <si>
    <t>1977361574</t>
  </si>
  <si>
    <t>161*1,05 'Přepočtené koeficientem množství</t>
  </si>
  <si>
    <t>742110104</t>
  </si>
  <si>
    <t>Montáž kabelového žlabu šířky přes 150 do 250 mm</t>
  </si>
  <si>
    <t>904817661</t>
  </si>
  <si>
    <t>https://podminky.urs.cz/item/CS_URS_2024_01/742110104</t>
  </si>
  <si>
    <t>34575601</t>
  </si>
  <si>
    <t>žlab kabelový drátěný galvanicky zinkovaný 250/100mm</t>
  </si>
  <si>
    <t>-1606561611</t>
  </si>
  <si>
    <t>742110124</t>
  </si>
  <si>
    <t>Montáž kabelového žlabu nosníku včetně konzol nebo závitových tyčí, šířky přes 150 do 250 mm</t>
  </si>
  <si>
    <t>336219971</t>
  </si>
  <si>
    <t>https://podminky.urs.cz/item/CS_URS_2024_01/742110124</t>
  </si>
  <si>
    <t>34575390</t>
  </si>
  <si>
    <t>nosník kabelového žlabu drátěného galvanicky zinkovaný 250mm</t>
  </si>
  <si>
    <t>446084408</t>
  </si>
  <si>
    <t>742110161</t>
  </si>
  <si>
    <t>Montáž kabelového žlabu spony pro uchycení kabelů</t>
  </si>
  <si>
    <t>990818168</t>
  </si>
  <si>
    <t>https://podminky.urs.cz/item/CS_URS_2024_01/742110161</t>
  </si>
  <si>
    <t>35432541</t>
  </si>
  <si>
    <t>příchytka kabelová 14-28mm</t>
  </si>
  <si>
    <t>1448126557</t>
  </si>
  <si>
    <t>742124001</t>
  </si>
  <si>
    <t>Montáž kabelů datových FTP, UTP, STP pro vnitřní rozvody do žlabu nebo lišty</t>
  </si>
  <si>
    <t>-1673159072</t>
  </si>
  <si>
    <t>https://podminky.urs.cz/item/CS_URS_2024_01/742124001</t>
  </si>
  <si>
    <t>34121340</t>
  </si>
  <si>
    <t>kabel datový se stíněnými páry Al fólií třída reakce na oheň Dcas1d2a1 jádro Cu plné (U/FTP) kategorie 6a</t>
  </si>
  <si>
    <t>-2074750644</t>
  </si>
  <si>
    <t>5640*1,2 'Přepočtené koeficientem množství</t>
  </si>
  <si>
    <t>1962851054</t>
  </si>
  <si>
    <t>19+16+26</t>
  </si>
  <si>
    <t>-456873119</t>
  </si>
  <si>
    <t>-2026273464</t>
  </si>
  <si>
    <t>-151082746</t>
  </si>
  <si>
    <t>763121415</t>
  </si>
  <si>
    <t>Stěna předsazená ze sádrokartonových desek s nosnou konstrukcí z ocelových profilů CW, UW jednoduše opláštěná deskou standardní A tl. 12,5 mm bez izolace, EI 15, stěna tl. 112,5 mm, profil 100</t>
  </si>
  <si>
    <t>714256246</t>
  </si>
  <si>
    <t>https://podminky.urs.cz/item/CS_URS_2024_01/763121415</t>
  </si>
  <si>
    <t>0,2*4</t>
  </si>
  <si>
    <t>0,31*4</t>
  </si>
  <si>
    <t>763172321</t>
  </si>
  <si>
    <t>Montáž dvířek pro konstrukce ze sádrokartonových desek revizních jednoplášťových pro příčky a předsazené stěny velikost (šxv) 200 x 200 mm</t>
  </si>
  <si>
    <t>-1802540203</t>
  </si>
  <si>
    <t>https://podminky.urs.cz/item/CS_URS_2024_01/763172321</t>
  </si>
  <si>
    <t>59030710</t>
  </si>
  <si>
    <t>dvířka revizní jednokřídlá s automatickým zámkem 200x200mm</t>
  </si>
  <si>
    <t>-1104980716</t>
  </si>
  <si>
    <t>763172353</t>
  </si>
  <si>
    <t>Montáž dvířek pro konstrukce ze sádrokartonových desek revizních jednoplášťových pro podhledy velikost (šxv) 400 x 400 mm</t>
  </si>
  <si>
    <t>-834269296</t>
  </si>
  <si>
    <t>https://podminky.urs.cz/item/CS_URS_2024_01/763172353</t>
  </si>
  <si>
    <t>59030712</t>
  </si>
  <si>
    <t>dvířka revizní jednokřídlá s automatickým zámkem 400x400mm</t>
  </si>
  <si>
    <t>-627336993</t>
  </si>
  <si>
    <t>998763323</t>
  </si>
  <si>
    <t>Přesun hmot pro konstrukce montované z desek sádrokartonových, sádrovláknitých, cementovláknitých nebo cementových stanovený z hmotnosti přesunovaného materiálu vodorovná dopravní vzdálenost do 50 m s omezením mechanizace v objektech výšky přes 12 do 24 m</t>
  </si>
  <si>
    <t>1790067757</t>
  </si>
  <si>
    <t>https://podminky.urs.cz/item/CS_URS_2024_01/998763323</t>
  </si>
  <si>
    <t>998763333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</si>
  <si>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12 do 24 m</t>
  </si>
  <si>
    <t>1610823867</t>
  </si>
  <si>
    <t>https://podminky.urs.cz/item/CS_URS_2024_01/998763333</t>
  </si>
  <si>
    <t>SEZNAM FIGUR</t>
  </si>
  <si>
    <t>Výměra</t>
  </si>
  <si>
    <t xml:space="preserve"> D23032a_01</t>
  </si>
  <si>
    <t>Použití figury:</t>
  </si>
  <si>
    <t>Broušení nerovností betonových podlah do 2 mm - stržení šlemu</t>
  </si>
  <si>
    <t>Odstranění zbytků lepidla z podkladu povlakových podlah broušením</t>
  </si>
  <si>
    <t>Vysátí podkladu povlakových podlah</t>
  </si>
  <si>
    <t>Vodou ředitelná penetrace savého podkladu povlakových podlah</t>
  </si>
  <si>
    <t>Stěrka podlahová nivelační pro vyrovnání podkladu povlakových podlah pevnosti 30 MPa tl přes 3 do 5 mm</t>
  </si>
  <si>
    <t>Demontáž lepených povlakových podlah bez podložky ručně</t>
  </si>
  <si>
    <t>Odstranění lepidla ručně z podlah</t>
  </si>
  <si>
    <t>Zakrytí vnitřních podlah včetně pozdějšího odkrytí</t>
  </si>
  <si>
    <t>Čištění vnitřních ploch podlah po provedení malířských prací</t>
  </si>
  <si>
    <t>Lešení pomocné pro objekty pozemních staveb s lešeňovou podlahou v do 1,9 m zatížení do 150 kg/m2</t>
  </si>
  <si>
    <t>Čištění budov zametení hladkých podlah</t>
  </si>
  <si>
    <t>Čištění budov vysátí prachu z ostatních ploch</t>
  </si>
  <si>
    <t xml:space="preserve"> D23032a_02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</si>
  <si>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</si>
  <si>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</si>
  <si>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</si>
  <si>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</si>
  <si>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</si>
  <si>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</si>
  <si>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</si>
  <si>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</si>
  <si>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</si>
  <si>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</si>
  <si>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</si>
  <si>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</si>
  <si>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</si>
  <si>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</si>
  <si>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</si>
  <si>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</si>
  <si>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</si>
  <si>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</si>
  <si>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</si>
  <si>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</si>
  <si>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</si>
  <si>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</si>
  <si>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</si>
  <si>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</si>
  <si>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</si>
  <si>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</si>
  <si>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</si>
  <si>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</si>
  <si>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</si>
  <si>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</si>
  <si>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</si>
  <si>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</si>
  <si>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</si>
  <si>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</si>
  <si>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</si>
  <si>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</si>
  <si>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</si>
  <si>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</si>
  <si>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</si>
  <si>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</si>
  <si>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</si>
  <si>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</si>
  <si>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</si>
  <si>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</si>
  <si>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</si>
  <si>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</si>
  <si>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</si>
  <si>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</si>
  <si>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</si>
  <si>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</si>
  <si>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</si>
  <si>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</si>
  <si>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</si>
  <si>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</si>
  <si>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</si>
  <si>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</si>
  <si>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</si>
  <si>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</si>
  <si>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</si>
  <si>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</si>
  <si>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</si>
  <si>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</si>
  <si>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</si>
  <si>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</si>
  <si>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</si>
  <si>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</si>
  <si>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</si>
  <si>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</si>
  <si>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</si>
  <si>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</si>
  <si>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</si>
  <si>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</si>
  <si>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</si>
  <si>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</si>
  <si>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</si>
  <si>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</si>
  <si>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</si>
  <si>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</si>
  <si>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</si>
  <si>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</si>
  <si>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</si>
  <si>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</si>
  <si>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</si>
  <si>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</si>
  <si>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</si>
  <si>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</si>
  <si>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</si>
  <si>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</si>
  <si>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</si>
  <si>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</si>
  <si>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</si>
  <si>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</si>
  <si>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</si>
  <si>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</si>
  <si>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</si>
  <si>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</si>
  <si>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</si>
  <si>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</si>
  <si>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</si>
  <si>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</si>
  <si>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</si>
  <si>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</si>
  <si>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</si>
  <si>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</si>
  <si>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</si>
  <si>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</si>
  <si>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</si>
  <si>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</si>
  <si>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</si>
  <si>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</si>
  <si>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</si>
  <si>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</si>
  <si>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</si>
  <si>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</si>
  <si>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</si>
  <si>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</si>
  <si>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</si>
  <si>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</si>
  <si>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</si>
  <si>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</si>
  <si>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</si>
  <si>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</si>
  <si>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</si>
  <si>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</si>
  <si>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</si>
  <si>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</si>
  <si>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</si>
  <si>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</si>
  <si>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</si>
  <si>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</si>
  <si>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</si>
  <si>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</si>
  <si>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</si>
  <si>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</si>
  <si>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</si>
  <si>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</si>
  <si>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</si>
  <si>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</si>
  <si>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</si>
  <si>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</si>
  <si>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</si>
  <si>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</si>
  <si>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</si>
  <si>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</si>
  <si>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</si>
  <si>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</si>
  <si>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</si>
  <si>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</si>
  <si>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</si>
  <si>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</si>
  <si>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</si>
  <si>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</si>
  <si>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</si>
  <si>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</si>
  <si>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</si>
  <si>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</si>
  <si>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</si>
  <si>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</si>
  <si>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</si>
  <si>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</si>
  <si>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</si>
  <si>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</si>
  <si>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</si>
  <si>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</si>
  <si>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</si>
  <si>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</si>
  <si>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</si>
  <si>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</si>
  <si>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</si>
  <si>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</si>
  <si>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</si>
  <si>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</si>
  <si>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</si>
  <si>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</si>
  <si>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</si>
  <si>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</si>
  <si>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</si>
  <si>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</si>
  <si>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</si>
  <si>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</si>
  <si>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</si>
  <si>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</si>
  <si>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</si>
  <si>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</si>
  <si>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</si>
  <si>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</si>
  <si>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</si>
  <si>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</si>
  <si>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b/>
        <i/>
        <sz val="8"/>
        <rFont val="Arial CE"/>
        <family val="2"/>
      </rPr>
      <t>Příloha č. 3</t>
    </r>
    <r>
      <rPr>
        <b/>
        <sz val="8"/>
        <rFont val="Arial CE"/>
        <family val="2"/>
      </rPr>
      <t xml:space="preserve"> - Soupis prací a výkaz výměr pro stavební práce, dodávky a instalace interiérového vybavení</t>
    </r>
  </si>
  <si>
    <t>Stavební úpravy a interiérové vybavení v objektech Smetanovo nábřeží a Opletalova v Praze</t>
  </si>
  <si>
    <t>Rozvoj infrastrukturálních zázemí doktorských studijních programů na Univerzitě Karlově - FSV objekt "Hollar"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</si>
</sst>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167" fontId="21" fillId="0" borderId="0" xfId="0" applyNumberFormat="1" applyFont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Border="1"/>
    <xf numFmtId="0" fontId="3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1244262" TargetMode="External" /><Relationship Id="rId2" Type="http://schemas.openxmlformats.org/officeDocument/2006/relationships/hyperlink" Target="https://podminky.urs.cz/item/CS_URS_2024_01/411353101" TargetMode="External" /><Relationship Id="rId3" Type="http://schemas.openxmlformats.org/officeDocument/2006/relationships/hyperlink" Target="https://podminky.urs.cz/item/CS_URS_2024_01/411353102" TargetMode="External" /><Relationship Id="rId4" Type="http://schemas.openxmlformats.org/officeDocument/2006/relationships/hyperlink" Target="https://podminky.urs.cz/item/CS_URS_2024_01/411354315" TargetMode="External" /><Relationship Id="rId5" Type="http://schemas.openxmlformats.org/officeDocument/2006/relationships/hyperlink" Target="https://podminky.urs.cz/item/CS_URS_2024_01/411354316" TargetMode="External" /><Relationship Id="rId6" Type="http://schemas.openxmlformats.org/officeDocument/2006/relationships/hyperlink" Target="https://podminky.urs.cz/item/CS_URS_2024_01/611325101" TargetMode="External" /><Relationship Id="rId7" Type="http://schemas.openxmlformats.org/officeDocument/2006/relationships/hyperlink" Target="https://podminky.urs.cz/item/CS_URS_2024_01/61132512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31152" TargetMode="External" /><Relationship Id="rId10" Type="http://schemas.openxmlformats.org/officeDocument/2006/relationships/hyperlink" Target="https://podminky.urs.cz/item/CS_URS_2024_01/612321121" TargetMode="External" /><Relationship Id="rId11" Type="http://schemas.openxmlformats.org/officeDocument/2006/relationships/hyperlink" Target="https://podminky.urs.cz/item/CS_URS_2024_01/612321131" TargetMode="External" /><Relationship Id="rId12" Type="http://schemas.openxmlformats.org/officeDocument/2006/relationships/hyperlink" Target="https://podminky.urs.cz/item/CS_URS_2024_01/612324111" TargetMode="External" /><Relationship Id="rId13" Type="http://schemas.openxmlformats.org/officeDocument/2006/relationships/hyperlink" Target="https://podminky.urs.cz/item/CS_URS_2024_01/612325101" TargetMode="External" /><Relationship Id="rId14" Type="http://schemas.openxmlformats.org/officeDocument/2006/relationships/hyperlink" Target="https://podminky.urs.cz/item/CS_URS_2024_01/612325121" TargetMode="External" /><Relationship Id="rId15" Type="http://schemas.openxmlformats.org/officeDocument/2006/relationships/hyperlink" Target="https://podminky.urs.cz/item/CS_URS_2024_01/612325222" TargetMode="External" /><Relationship Id="rId16" Type="http://schemas.openxmlformats.org/officeDocument/2006/relationships/hyperlink" Target="https://podminky.urs.cz/item/CS_URS_2024_01/612326121" TargetMode="External" /><Relationship Id="rId17" Type="http://schemas.openxmlformats.org/officeDocument/2006/relationships/hyperlink" Target="https://podminky.urs.cz/item/CS_URS_2024_01/612328131" TargetMode="External" /><Relationship Id="rId18" Type="http://schemas.openxmlformats.org/officeDocument/2006/relationships/hyperlink" Target="https://podminky.urs.cz/item/CS_URS_2024_01/619995001" TargetMode="External" /><Relationship Id="rId19" Type="http://schemas.openxmlformats.org/officeDocument/2006/relationships/hyperlink" Target="https://podminky.urs.cz/item/CS_URS_2024_01/631311114" TargetMode="External" /><Relationship Id="rId20" Type="http://schemas.openxmlformats.org/officeDocument/2006/relationships/hyperlink" Target="https://podminky.urs.cz/item/CS_URS_2024_01/631361821" TargetMode="External" /><Relationship Id="rId21" Type="http://schemas.openxmlformats.org/officeDocument/2006/relationships/hyperlink" Target="https://podminky.urs.cz/item/CS_URS_2024_01/632481213" TargetMode="External" /><Relationship Id="rId22" Type="http://schemas.openxmlformats.org/officeDocument/2006/relationships/hyperlink" Target="https://podminky.urs.cz/item/CS_URS_2024_01/632683112" TargetMode="External" /><Relationship Id="rId23" Type="http://schemas.openxmlformats.org/officeDocument/2006/relationships/hyperlink" Target="https://podminky.urs.cz/item/CS_URS_2024_01/633811111" TargetMode="External" /><Relationship Id="rId24" Type="http://schemas.openxmlformats.org/officeDocument/2006/relationships/hyperlink" Target="https://podminky.urs.cz/item/CS_URS_2024_01/635211121" TargetMode="External" /><Relationship Id="rId25" Type="http://schemas.openxmlformats.org/officeDocument/2006/relationships/hyperlink" Target="https://podminky.urs.cz/item/CS_URS_2024_01/949101111" TargetMode="External" /><Relationship Id="rId26" Type="http://schemas.openxmlformats.org/officeDocument/2006/relationships/hyperlink" Target="https://podminky.urs.cz/item/CS_URS_2024_01/952902021" TargetMode="External" /><Relationship Id="rId27" Type="http://schemas.openxmlformats.org/officeDocument/2006/relationships/hyperlink" Target="https://podminky.urs.cz/item/CS_URS_2024_01/952902611" TargetMode="External" /><Relationship Id="rId28" Type="http://schemas.openxmlformats.org/officeDocument/2006/relationships/hyperlink" Target="https://podminky.urs.cz/item/CS_URS_2024_01/962032231" TargetMode="External" /><Relationship Id="rId29" Type="http://schemas.openxmlformats.org/officeDocument/2006/relationships/hyperlink" Target="https://podminky.urs.cz/item/CS_URS_2024_01/977332121" TargetMode="External" /><Relationship Id="rId30" Type="http://schemas.openxmlformats.org/officeDocument/2006/relationships/hyperlink" Target="https://podminky.urs.cz/item/CS_URS_2024_01/977333121" TargetMode="External" /><Relationship Id="rId31" Type="http://schemas.openxmlformats.org/officeDocument/2006/relationships/hyperlink" Target="https://podminky.urs.cz/item/CS_URS_2024_01/977343212" TargetMode="External" /><Relationship Id="rId32" Type="http://schemas.openxmlformats.org/officeDocument/2006/relationships/hyperlink" Target="https://podminky.urs.cz/item/CS_URS_2024_01/978013191" TargetMode="External" /><Relationship Id="rId33" Type="http://schemas.openxmlformats.org/officeDocument/2006/relationships/hyperlink" Target="https://podminky.urs.cz/item/CS_URS_2024_01/997006512" TargetMode="External" /><Relationship Id="rId34" Type="http://schemas.openxmlformats.org/officeDocument/2006/relationships/hyperlink" Target="https://podminky.urs.cz/item/CS_URS_2024_01/997006519" TargetMode="External" /><Relationship Id="rId35" Type="http://schemas.openxmlformats.org/officeDocument/2006/relationships/hyperlink" Target="https://podminky.urs.cz/item/CS_URS_2024_01/997013214" TargetMode="External" /><Relationship Id="rId36" Type="http://schemas.openxmlformats.org/officeDocument/2006/relationships/hyperlink" Target="https://podminky.urs.cz/item/CS_URS_2024_01/997013603" TargetMode="External" /><Relationship Id="rId37" Type="http://schemas.openxmlformats.org/officeDocument/2006/relationships/hyperlink" Target="https://podminky.urs.cz/item/CS_URS_2024_01/997013631" TargetMode="External" /><Relationship Id="rId38" Type="http://schemas.openxmlformats.org/officeDocument/2006/relationships/hyperlink" Target="https://podminky.urs.cz/item/CS_URS_2024_01/998018003" TargetMode="External" /><Relationship Id="rId39" Type="http://schemas.openxmlformats.org/officeDocument/2006/relationships/hyperlink" Target="https://podminky.urs.cz/item/CS_URS_2024_01/713121111" TargetMode="External" /><Relationship Id="rId40" Type="http://schemas.openxmlformats.org/officeDocument/2006/relationships/hyperlink" Target="https://podminky.urs.cz/item/CS_URS_2024_01/998713313" TargetMode="External" /><Relationship Id="rId41" Type="http://schemas.openxmlformats.org/officeDocument/2006/relationships/hyperlink" Target="https://podminky.urs.cz/item/CS_URS_2024_01/741112061" TargetMode="External" /><Relationship Id="rId42" Type="http://schemas.openxmlformats.org/officeDocument/2006/relationships/hyperlink" Target="https://podminky.urs.cz/item/CS_URS_2024_01/741112801" TargetMode="External" /><Relationship Id="rId43" Type="http://schemas.openxmlformats.org/officeDocument/2006/relationships/hyperlink" Target="https://podminky.urs.cz/item/CS_URS_2024_01/741120501" TargetMode="External" /><Relationship Id="rId44" Type="http://schemas.openxmlformats.org/officeDocument/2006/relationships/hyperlink" Target="https://podminky.urs.cz/item/CS_URS_2024_01/741122015" TargetMode="External" /><Relationship Id="rId45" Type="http://schemas.openxmlformats.org/officeDocument/2006/relationships/hyperlink" Target="https://podminky.urs.cz/item/CS_URS_2024_01/741122016" TargetMode="External" /><Relationship Id="rId46" Type="http://schemas.openxmlformats.org/officeDocument/2006/relationships/hyperlink" Target="https://podminky.urs.cz/item/CS_URS_2024_01/741122031" TargetMode="External" /><Relationship Id="rId47" Type="http://schemas.openxmlformats.org/officeDocument/2006/relationships/hyperlink" Target="https://podminky.urs.cz/item/CS_URS_2024_01/741122032" TargetMode="External" /><Relationship Id="rId48" Type="http://schemas.openxmlformats.org/officeDocument/2006/relationships/hyperlink" Target="https://podminky.urs.cz/item/CS_URS_2024_01/741130001" TargetMode="External" /><Relationship Id="rId49" Type="http://schemas.openxmlformats.org/officeDocument/2006/relationships/hyperlink" Target="https://podminky.urs.cz/item/CS_URS_2024_01/741310101" TargetMode="External" /><Relationship Id="rId50" Type="http://schemas.openxmlformats.org/officeDocument/2006/relationships/hyperlink" Target="https://podminky.urs.cz/item/CS_URS_2024_01/741310121" TargetMode="External" /><Relationship Id="rId51" Type="http://schemas.openxmlformats.org/officeDocument/2006/relationships/hyperlink" Target="https://podminky.urs.cz/item/CS_URS_2024_01/741310122" TargetMode="External" /><Relationship Id="rId52" Type="http://schemas.openxmlformats.org/officeDocument/2006/relationships/hyperlink" Target="https://podminky.urs.cz/item/CS_URS_2024_01/741310125" TargetMode="External" /><Relationship Id="rId53" Type="http://schemas.openxmlformats.org/officeDocument/2006/relationships/hyperlink" Target="https://podminky.urs.cz/item/CS_URS_2024_01/741311875" TargetMode="External" /><Relationship Id="rId54" Type="http://schemas.openxmlformats.org/officeDocument/2006/relationships/hyperlink" Target="https://podminky.urs.cz/item/CS_URS_2024_01/741313001" TargetMode="External" /><Relationship Id="rId55" Type="http://schemas.openxmlformats.org/officeDocument/2006/relationships/hyperlink" Target="https://podminky.urs.cz/item/CS_URS_2024_01/741315823" TargetMode="External" /><Relationship Id="rId56" Type="http://schemas.openxmlformats.org/officeDocument/2006/relationships/hyperlink" Target="https://podminky.urs.cz/item/CS_URS_2024_01/741371823" TargetMode="External" /><Relationship Id="rId57" Type="http://schemas.openxmlformats.org/officeDocument/2006/relationships/hyperlink" Target="https://podminky.urs.cz/item/CS_URS_2024_01/741810002" TargetMode="External" /><Relationship Id="rId58" Type="http://schemas.openxmlformats.org/officeDocument/2006/relationships/hyperlink" Target="https://podminky.urs.cz/item/CS_URS_2024_01/741854913" TargetMode="External" /><Relationship Id="rId59" Type="http://schemas.openxmlformats.org/officeDocument/2006/relationships/hyperlink" Target="https://podminky.urs.cz/item/CS_URS_2024_01/741854915" TargetMode="External" /><Relationship Id="rId60" Type="http://schemas.openxmlformats.org/officeDocument/2006/relationships/hyperlink" Target="https://podminky.urs.cz/item/CS_URS_2024_01/998741313" TargetMode="External" /><Relationship Id="rId61" Type="http://schemas.openxmlformats.org/officeDocument/2006/relationships/hyperlink" Target="https://podminky.urs.cz/item/CS_URS_2024_01/742110002" TargetMode="External" /><Relationship Id="rId62" Type="http://schemas.openxmlformats.org/officeDocument/2006/relationships/hyperlink" Target="https://podminky.urs.cz/item/CS_URS_2024_01/742124003" TargetMode="External" /><Relationship Id="rId63" Type="http://schemas.openxmlformats.org/officeDocument/2006/relationships/hyperlink" Target="https://podminky.urs.cz/item/CS_URS_2024_01/742330044" TargetMode="External" /><Relationship Id="rId64" Type="http://schemas.openxmlformats.org/officeDocument/2006/relationships/hyperlink" Target="https://podminky.urs.cz/item/CS_URS_2024_01/742430031" TargetMode="External" /><Relationship Id="rId65" Type="http://schemas.openxmlformats.org/officeDocument/2006/relationships/hyperlink" Target="https://podminky.urs.cz/item/CS_URS_2024_01/998742313" TargetMode="External" /><Relationship Id="rId66" Type="http://schemas.openxmlformats.org/officeDocument/2006/relationships/hyperlink" Target="https://podminky.urs.cz/item/CS_URS_2024_01/751711121" TargetMode="External" /><Relationship Id="rId67" Type="http://schemas.openxmlformats.org/officeDocument/2006/relationships/hyperlink" Target="https://podminky.urs.cz/item/CS_URS_2024_01/751711132" TargetMode="External" /><Relationship Id="rId68" Type="http://schemas.openxmlformats.org/officeDocument/2006/relationships/hyperlink" Target="https://podminky.urs.cz/item/CS_URS_2024_01/751711853" TargetMode="External" /><Relationship Id="rId69" Type="http://schemas.openxmlformats.org/officeDocument/2006/relationships/hyperlink" Target="https://podminky.urs.cz/item/CS_URS_2024_01/751721111" TargetMode="External" /><Relationship Id="rId70" Type="http://schemas.openxmlformats.org/officeDocument/2006/relationships/hyperlink" Target="https://podminky.urs.cz/item/CS_URS_2024_01/751721811" TargetMode="External" /><Relationship Id="rId71" Type="http://schemas.openxmlformats.org/officeDocument/2006/relationships/hyperlink" Target="https://podminky.urs.cz/item/CS_URS_2024_01/751791122" TargetMode="External" /><Relationship Id="rId72" Type="http://schemas.openxmlformats.org/officeDocument/2006/relationships/hyperlink" Target="https://podminky.urs.cz/item/CS_URS_2024_01/751792003" TargetMode="External" /><Relationship Id="rId73" Type="http://schemas.openxmlformats.org/officeDocument/2006/relationships/hyperlink" Target="https://podminky.urs.cz/item/CS_URS_2024_01/751792006" TargetMode="External" /><Relationship Id="rId74" Type="http://schemas.openxmlformats.org/officeDocument/2006/relationships/hyperlink" Target="https://podminky.urs.cz/item/CS_URS_2024_01/751792007" TargetMode="External" /><Relationship Id="rId75" Type="http://schemas.openxmlformats.org/officeDocument/2006/relationships/hyperlink" Target="https://podminky.urs.cz/item/CS_URS_2024_01/751792008" TargetMode="External" /><Relationship Id="rId76" Type="http://schemas.openxmlformats.org/officeDocument/2006/relationships/hyperlink" Target="https://podminky.urs.cz/item/CS_URS_2024_01/751793001" TargetMode="External" /><Relationship Id="rId77" Type="http://schemas.openxmlformats.org/officeDocument/2006/relationships/hyperlink" Target="https://podminky.urs.cz/item/CS_URS_2024_01/998751312" TargetMode="External" /><Relationship Id="rId78" Type="http://schemas.openxmlformats.org/officeDocument/2006/relationships/hyperlink" Target="https://podminky.urs.cz/item/CS_URS_2024_01/763101863" TargetMode="External" /><Relationship Id="rId79" Type="http://schemas.openxmlformats.org/officeDocument/2006/relationships/hyperlink" Target="https://podminky.urs.cz/item/CS_URS_2024_01/763111417" TargetMode="External" /><Relationship Id="rId80" Type="http://schemas.openxmlformats.org/officeDocument/2006/relationships/hyperlink" Target="https://podminky.urs.cz/item/CS_URS_2024_01/763111720" TargetMode="External" /><Relationship Id="rId81" Type="http://schemas.openxmlformats.org/officeDocument/2006/relationships/hyperlink" Target="https://podminky.urs.cz/item/CS_URS_2024_01/763131421" TargetMode="External" /><Relationship Id="rId82" Type="http://schemas.openxmlformats.org/officeDocument/2006/relationships/hyperlink" Target="https://podminky.urs.cz/item/CS_URS_2024_01/763131822" TargetMode="External" /><Relationship Id="rId83" Type="http://schemas.openxmlformats.org/officeDocument/2006/relationships/hyperlink" Target="https://podminky.urs.cz/item/CS_URS_2024_01/763172352" TargetMode="External" /><Relationship Id="rId84" Type="http://schemas.openxmlformats.org/officeDocument/2006/relationships/hyperlink" Target="https://podminky.urs.cz/item/CS_URS_2024_01/763183212" TargetMode="External" /><Relationship Id="rId85" Type="http://schemas.openxmlformats.org/officeDocument/2006/relationships/hyperlink" Target="https://podminky.urs.cz/item/CS_URS_2024_01/763431011" TargetMode="External" /><Relationship Id="rId86" Type="http://schemas.openxmlformats.org/officeDocument/2006/relationships/hyperlink" Target="https://podminky.urs.cz/item/CS_URS_2024_01/998763513" TargetMode="External" /><Relationship Id="rId87" Type="http://schemas.openxmlformats.org/officeDocument/2006/relationships/hyperlink" Target="https://podminky.urs.cz/item/CS_URS_2024_01/766411812" TargetMode="External" /><Relationship Id="rId88" Type="http://schemas.openxmlformats.org/officeDocument/2006/relationships/hyperlink" Target="https://podminky.urs.cz/item/CS_URS_2024_01/766660171" TargetMode="External" /><Relationship Id="rId89" Type="http://schemas.openxmlformats.org/officeDocument/2006/relationships/hyperlink" Target="https://podminky.urs.cz/item/CS_URS_2024_01/766660193" TargetMode="External" /><Relationship Id="rId90" Type="http://schemas.openxmlformats.org/officeDocument/2006/relationships/hyperlink" Target="https://podminky.urs.cz/item/CS_URS_2024_01/766660322" TargetMode="External" /><Relationship Id="rId91" Type="http://schemas.openxmlformats.org/officeDocument/2006/relationships/hyperlink" Target="https://podminky.urs.cz/item/CS_URS_2024_01/766660352" TargetMode="External" /><Relationship Id="rId92" Type="http://schemas.openxmlformats.org/officeDocument/2006/relationships/hyperlink" Target="https://podminky.urs.cz/item/CS_URS_2024_01/766661911" TargetMode="External" /><Relationship Id="rId93" Type="http://schemas.openxmlformats.org/officeDocument/2006/relationships/hyperlink" Target="https://podminky.urs.cz/item/CS_URS_2024_01/766682112" TargetMode="External" /><Relationship Id="rId94" Type="http://schemas.openxmlformats.org/officeDocument/2006/relationships/hyperlink" Target="https://podminky.urs.cz/item/CS_URS_2024_01/766682122" TargetMode="External" /><Relationship Id="rId95" Type="http://schemas.openxmlformats.org/officeDocument/2006/relationships/hyperlink" Target="https://podminky.urs.cz/item/CS_URS_2024_01/766691914" TargetMode="External" /><Relationship Id="rId96" Type="http://schemas.openxmlformats.org/officeDocument/2006/relationships/hyperlink" Target="https://podminky.urs.cz/item/CS_URS_2024_01/766691915" TargetMode="External" /><Relationship Id="rId97" Type="http://schemas.openxmlformats.org/officeDocument/2006/relationships/hyperlink" Target="https://podminky.urs.cz/item/CS_URS_2024_01/766691925" TargetMode="External" /><Relationship Id="rId98" Type="http://schemas.openxmlformats.org/officeDocument/2006/relationships/hyperlink" Target="https://podminky.urs.cz/item/CS_URS_2023_02/766694116" TargetMode="External" /><Relationship Id="rId99" Type="http://schemas.openxmlformats.org/officeDocument/2006/relationships/hyperlink" Target="https://podminky.urs.cz/item/CS_URS_2023_02/766694126" TargetMode="External" /><Relationship Id="rId100" Type="http://schemas.openxmlformats.org/officeDocument/2006/relationships/hyperlink" Target="https://podminky.urs.cz/item/CS_URS_2024_01/998766313" TargetMode="External" /><Relationship Id="rId101" Type="http://schemas.openxmlformats.org/officeDocument/2006/relationships/hyperlink" Target="https://podminky.urs.cz/item/CS_URS_2024_01/767114112" TargetMode="External" /><Relationship Id="rId102" Type="http://schemas.openxmlformats.org/officeDocument/2006/relationships/hyperlink" Target="https://podminky.urs.cz/item/CS_URS_2024_01/767114812" TargetMode="External" /><Relationship Id="rId103" Type="http://schemas.openxmlformats.org/officeDocument/2006/relationships/hyperlink" Target="https://podminky.urs.cz/item/CS_URS_2024_01/767114815" TargetMode="External" /><Relationship Id="rId104" Type="http://schemas.openxmlformats.org/officeDocument/2006/relationships/hyperlink" Target="https://podminky.urs.cz/item/CS_URS_2024_01/767161850" TargetMode="External" /><Relationship Id="rId105" Type="http://schemas.openxmlformats.org/officeDocument/2006/relationships/hyperlink" Target="https://podminky.urs.cz/item/CS_URS_2024_01/767541113" TargetMode="External" /><Relationship Id="rId106" Type="http://schemas.openxmlformats.org/officeDocument/2006/relationships/hyperlink" Target="https://podminky.urs.cz/item/CS_URS_2024_01/767541115" TargetMode="External" /><Relationship Id="rId107" Type="http://schemas.openxmlformats.org/officeDocument/2006/relationships/hyperlink" Target="https://podminky.urs.cz/item/CS_URS_2024_01/767541117" TargetMode="External" /><Relationship Id="rId108" Type="http://schemas.openxmlformats.org/officeDocument/2006/relationships/hyperlink" Target="https://podminky.urs.cz/item/CS_URS_2024_01/767541118" TargetMode="External" /><Relationship Id="rId109" Type="http://schemas.openxmlformats.org/officeDocument/2006/relationships/hyperlink" Target="https://podminky.urs.cz/item/CS_URS_2024_01/767541119" TargetMode="External" /><Relationship Id="rId110" Type="http://schemas.openxmlformats.org/officeDocument/2006/relationships/hyperlink" Target="https://podminky.urs.cz/item/CS_URS_2024_01/767541122" TargetMode="External" /><Relationship Id="rId111" Type="http://schemas.openxmlformats.org/officeDocument/2006/relationships/hyperlink" Target="https://podminky.urs.cz/item/CS_URS_2024_01/767541123" TargetMode="External" /><Relationship Id="rId112" Type="http://schemas.openxmlformats.org/officeDocument/2006/relationships/hyperlink" Target="https://podminky.urs.cz/item/CS_URS_2024_01/767541181" TargetMode="External" /><Relationship Id="rId113" Type="http://schemas.openxmlformats.org/officeDocument/2006/relationships/hyperlink" Target="https://podminky.urs.cz/item/CS_URS_2024_01/767541182" TargetMode="External" /><Relationship Id="rId114" Type="http://schemas.openxmlformats.org/officeDocument/2006/relationships/hyperlink" Target="https://podminky.urs.cz/item/CS_URS_2024_01/767541411" TargetMode="External" /><Relationship Id="rId115" Type="http://schemas.openxmlformats.org/officeDocument/2006/relationships/hyperlink" Target="https://podminky.urs.cz/item/CS_URS_2024_01/767541711" TargetMode="External" /><Relationship Id="rId116" Type="http://schemas.openxmlformats.org/officeDocument/2006/relationships/hyperlink" Target="https://podminky.urs.cz/item/CS_URS_2024_01/767541781" TargetMode="External" /><Relationship Id="rId117" Type="http://schemas.openxmlformats.org/officeDocument/2006/relationships/hyperlink" Target="https://podminky.urs.cz/item/CS_URS_2024_01/998767313" TargetMode="External" /><Relationship Id="rId118" Type="http://schemas.openxmlformats.org/officeDocument/2006/relationships/hyperlink" Target="https://podminky.urs.cz/item/CS_URS_2024_01/775413401" TargetMode="External" /><Relationship Id="rId119" Type="http://schemas.openxmlformats.org/officeDocument/2006/relationships/hyperlink" Target="https://podminky.urs.cz/item/CS_URS_2024_01/775429124" TargetMode="External" /><Relationship Id="rId120" Type="http://schemas.openxmlformats.org/officeDocument/2006/relationships/hyperlink" Target="https://podminky.urs.cz/item/CS_URS_2024_01/775511611" TargetMode="External" /><Relationship Id="rId121" Type="http://schemas.openxmlformats.org/officeDocument/2006/relationships/hyperlink" Target="https://podminky.urs.cz/item/CS_URS_2024_01/775591921" TargetMode="External" /><Relationship Id="rId122" Type="http://schemas.openxmlformats.org/officeDocument/2006/relationships/hyperlink" Target="https://podminky.urs.cz/item/CS_URS_2024_01/775591923" TargetMode="External" /><Relationship Id="rId123" Type="http://schemas.openxmlformats.org/officeDocument/2006/relationships/hyperlink" Target="https://podminky.urs.cz/item/CS_URS_2024_01/775591926" TargetMode="External" /><Relationship Id="rId124" Type="http://schemas.openxmlformats.org/officeDocument/2006/relationships/hyperlink" Target="https://podminky.urs.cz/item/CS_URS_2024_01/775591931" TargetMode="External" /><Relationship Id="rId125" Type="http://schemas.openxmlformats.org/officeDocument/2006/relationships/hyperlink" Target="https://podminky.urs.cz/item/CS_URS_2024_01/998775313" TargetMode="External" /><Relationship Id="rId126" Type="http://schemas.openxmlformats.org/officeDocument/2006/relationships/hyperlink" Target="https://podminky.urs.cz/item/CS_URS_2024_01/776111116" TargetMode="External" /><Relationship Id="rId127" Type="http://schemas.openxmlformats.org/officeDocument/2006/relationships/hyperlink" Target="https://podminky.urs.cz/item/CS_URS_2024_01/776111311" TargetMode="External" /><Relationship Id="rId128" Type="http://schemas.openxmlformats.org/officeDocument/2006/relationships/hyperlink" Target="https://podminky.urs.cz/item/CS_URS_2024_01/776121112" TargetMode="External" /><Relationship Id="rId129" Type="http://schemas.openxmlformats.org/officeDocument/2006/relationships/hyperlink" Target="https://podminky.urs.cz/item/CS_URS_2024_01/776141122" TargetMode="External" /><Relationship Id="rId130" Type="http://schemas.openxmlformats.org/officeDocument/2006/relationships/hyperlink" Target="https://podminky.urs.cz/item/CS_URS_2024_01/776201811" TargetMode="External" /><Relationship Id="rId131" Type="http://schemas.openxmlformats.org/officeDocument/2006/relationships/hyperlink" Target="https://podminky.urs.cz/item/CS_URS_2024_01/776221111" TargetMode="External" /><Relationship Id="rId132" Type="http://schemas.openxmlformats.org/officeDocument/2006/relationships/hyperlink" Target="https://podminky.urs.cz/item/CS_URS_2024_01/776223112" TargetMode="External" /><Relationship Id="rId133" Type="http://schemas.openxmlformats.org/officeDocument/2006/relationships/hyperlink" Target="https://podminky.urs.cz/item/CS_URS_2024_01/776301811" TargetMode="External" /><Relationship Id="rId134" Type="http://schemas.openxmlformats.org/officeDocument/2006/relationships/hyperlink" Target="https://podminky.urs.cz/item/CS_URS_2024_01/776410811" TargetMode="External" /><Relationship Id="rId135" Type="http://schemas.openxmlformats.org/officeDocument/2006/relationships/hyperlink" Target="https://podminky.urs.cz/item/CS_URS_2024_01/776421212" TargetMode="External" /><Relationship Id="rId136" Type="http://schemas.openxmlformats.org/officeDocument/2006/relationships/hyperlink" Target="https://podminky.urs.cz/item/CS_URS_2024_01/776421711" TargetMode="External" /><Relationship Id="rId137" Type="http://schemas.openxmlformats.org/officeDocument/2006/relationships/hyperlink" Target="https://podminky.urs.cz/item/CS_URS_2024_01/776991821" TargetMode="External" /><Relationship Id="rId138" Type="http://schemas.openxmlformats.org/officeDocument/2006/relationships/hyperlink" Target="https://podminky.urs.cz/item/CS_URS_2024_01/998776313" TargetMode="External" /><Relationship Id="rId139" Type="http://schemas.openxmlformats.org/officeDocument/2006/relationships/hyperlink" Target="https://podminky.urs.cz/item/CS_URS_2024_01/783301311" TargetMode="External" /><Relationship Id="rId140" Type="http://schemas.openxmlformats.org/officeDocument/2006/relationships/hyperlink" Target="https://podminky.urs.cz/item/CS_URS_2024_01/783306801" TargetMode="External" /><Relationship Id="rId141" Type="http://schemas.openxmlformats.org/officeDocument/2006/relationships/hyperlink" Target="https://podminky.urs.cz/item/CS_URS_2024_01/783314101" TargetMode="External" /><Relationship Id="rId142" Type="http://schemas.openxmlformats.org/officeDocument/2006/relationships/hyperlink" Target="https://podminky.urs.cz/item/CS_URS_2024_01/783315101" TargetMode="External" /><Relationship Id="rId143" Type="http://schemas.openxmlformats.org/officeDocument/2006/relationships/hyperlink" Target="https://podminky.urs.cz/item/CS_URS_2024_01/783317101" TargetMode="External" /><Relationship Id="rId144" Type="http://schemas.openxmlformats.org/officeDocument/2006/relationships/hyperlink" Target="https://podminky.urs.cz/item/CS_URS_2024_01/783352101" TargetMode="External" /><Relationship Id="rId145" Type="http://schemas.openxmlformats.org/officeDocument/2006/relationships/hyperlink" Target="https://podminky.urs.cz/item/CS_URS_2024_01/784121003" TargetMode="External" /><Relationship Id="rId146" Type="http://schemas.openxmlformats.org/officeDocument/2006/relationships/hyperlink" Target="https://podminky.urs.cz/item/CS_URS_2024_01/784121013" TargetMode="External" /><Relationship Id="rId147" Type="http://schemas.openxmlformats.org/officeDocument/2006/relationships/hyperlink" Target="https://podminky.urs.cz/item/CS_URS_2024_01/784161403" TargetMode="External" /><Relationship Id="rId148" Type="http://schemas.openxmlformats.org/officeDocument/2006/relationships/hyperlink" Target="https://podminky.urs.cz/item/CS_URS_2024_01/784171003" TargetMode="External" /><Relationship Id="rId149" Type="http://schemas.openxmlformats.org/officeDocument/2006/relationships/hyperlink" Target="https://podminky.urs.cz/item/CS_URS_2024_01/784171101" TargetMode="External" /><Relationship Id="rId150" Type="http://schemas.openxmlformats.org/officeDocument/2006/relationships/hyperlink" Target="https://podminky.urs.cz/item/CS_URS_2024_01/784171113" TargetMode="External" /><Relationship Id="rId151" Type="http://schemas.openxmlformats.org/officeDocument/2006/relationships/hyperlink" Target="https://podminky.urs.cz/item/CS_URS_2023_02/784181101" TargetMode="External" /><Relationship Id="rId152" Type="http://schemas.openxmlformats.org/officeDocument/2006/relationships/hyperlink" Target="https://podminky.urs.cz/item/CS_URS_2024_01/784191001" TargetMode="External" /><Relationship Id="rId153" Type="http://schemas.openxmlformats.org/officeDocument/2006/relationships/hyperlink" Target="https://podminky.urs.cz/item/CS_URS_2024_01/784191007" TargetMode="External" /><Relationship Id="rId154" Type="http://schemas.openxmlformats.org/officeDocument/2006/relationships/hyperlink" Target="https://podminky.urs.cz/item/CS_URS_2024_01/784211013" TargetMode="External" /><Relationship Id="rId155" Type="http://schemas.openxmlformats.org/officeDocument/2006/relationships/hyperlink" Target="https://podminky.urs.cz/item/CS_URS_2024_01/784221155" TargetMode="External" /><Relationship Id="rId156" Type="http://schemas.openxmlformats.org/officeDocument/2006/relationships/hyperlink" Target="https://podminky.urs.cz/item/CS_URS_2024_01/784385013" TargetMode="External" /><Relationship Id="rId157" Type="http://schemas.openxmlformats.org/officeDocument/2006/relationships/hyperlink" Target="https://podminky.urs.cz/item/CS_URS_2024_01/784511035" TargetMode="External" /><Relationship Id="rId158" Type="http://schemas.openxmlformats.org/officeDocument/2006/relationships/hyperlink" Target="https://podminky.urs.cz/item/CS_URS_2024_01/784511101" TargetMode="External" /><Relationship Id="rId159" Type="http://schemas.openxmlformats.org/officeDocument/2006/relationships/hyperlink" Target="https://podminky.urs.cz/item/CS_URS_2024_01/030001000" TargetMode="External" /><Relationship Id="rId16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21" TargetMode="External" /><Relationship Id="rId2" Type="http://schemas.openxmlformats.org/officeDocument/2006/relationships/hyperlink" Target="https://podminky.urs.cz/item/CS_URS_2024_01/952902021" TargetMode="External" /><Relationship Id="rId3" Type="http://schemas.openxmlformats.org/officeDocument/2006/relationships/hyperlink" Target="https://podminky.urs.cz/item/CS_URS_2024_01/952902611" TargetMode="External" /><Relationship Id="rId4" Type="http://schemas.openxmlformats.org/officeDocument/2006/relationships/hyperlink" Target="https://podminky.urs.cz/item/CS_URS_2024_01/962032181" TargetMode="External" /><Relationship Id="rId5" Type="http://schemas.openxmlformats.org/officeDocument/2006/relationships/hyperlink" Target="https://podminky.urs.cz/item/CS_URS_2024_01/977332121" TargetMode="External" /><Relationship Id="rId6" Type="http://schemas.openxmlformats.org/officeDocument/2006/relationships/hyperlink" Target="https://podminky.urs.cz/item/CS_URS_2024_01/997006512" TargetMode="External" /><Relationship Id="rId7" Type="http://schemas.openxmlformats.org/officeDocument/2006/relationships/hyperlink" Target="https://podminky.urs.cz/item/CS_URS_2024_01/997006519" TargetMode="External" /><Relationship Id="rId8" Type="http://schemas.openxmlformats.org/officeDocument/2006/relationships/hyperlink" Target="https://podminky.urs.cz/item/CS_URS_2024_01/997013214" TargetMode="External" /><Relationship Id="rId9" Type="http://schemas.openxmlformats.org/officeDocument/2006/relationships/hyperlink" Target="https://podminky.urs.cz/item/CS_URS_2024_01/997013603" TargetMode="External" /><Relationship Id="rId10" Type="http://schemas.openxmlformats.org/officeDocument/2006/relationships/hyperlink" Target="https://podminky.urs.cz/item/CS_URS_2024_01/997013631" TargetMode="External" /><Relationship Id="rId11" Type="http://schemas.openxmlformats.org/officeDocument/2006/relationships/hyperlink" Target="https://podminky.urs.cz/item/CS_URS_2024_01/998018003" TargetMode="External" /><Relationship Id="rId12" Type="http://schemas.openxmlformats.org/officeDocument/2006/relationships/hyperlink" Target="https://podminky.urs.cz/item/CS_URS_2023_02/210280001" TargetMode="External" /><Relationship Id="rId13" Type="http://schemas.openxmlformats.org/officeDocument/2006/relationships/hyperlink" Target="https://podminky.urs.cz/item/CS_URS_2024_01/741112061" TargetMode="External" /><Relationship Id="rId14" Type="http://schemas.openxmlformats.org/officeDocument/2006/relationships/hyperlink" Target="https://podminky.urs.cz/item/CS_URS_2024_01/741122015" TargetMode="External" /><Relationship Id="rId15" Type="http://schemas.openxmlformats.org/officeDocument/2006/relationships/hyperlink" Target="https://podminky.urs.cz/item/CS_URS_2024_01/741122016" TargetMode="External" /><Relationship Id="rId16" Type="http://schemas.openxmlformats.org/officeDocument/2006/relationships/hyperlink" Target="https://podminky.urs.cz/item/CS_URS_2024_01/741310101" TargetMode="External" /><Relationship Id="rId17" Type="http://schemas.openxmlformats.org/officeDocument/2006/relationships/hyperlink" Target="https://podminky.urs.cz/item/CS_URS_2024_01/741313001" TargetMode="External" /><Relationship Id="rId18" Type="http://schemas.openxmlformats.org/officeDocument/2006/relationships/hyperlink" Target="https://podminky.urs.cz/item/CS_URS_2024_01/741315823" TargetMode="External" /><Relationship Id="rId19" Type="http://schemas.openxmlformats.org/officeDocument/2006/relationships/hyperlink" Target="https://podminky.urs.cz/item/CS_URS_2024_01/741371823" TargetMode="External" /><Relationship Id="rId20" Type="http://schemas.openxmlformats.org/officeDocument/2006/relationships/hyperlink" Target="https://podminky.urs.cz/item/CS_URS_2024_01/741854913" TargetMode="External" /><Relationship Id="rId21" Type="http://schemas.openxmlformats.org/officeDocument/2006/relationships/hyperlink" Target="https://podminky.urs.cz/item/CS_URS_2024_01/998741313" TargetMode="External" /><Relationship Id="rId22" Type="http://schemas.openxmlformats.org/officeDocument/2006/relationships/hyperlink" Target="https://podminky.urs.cz/item/CS_URS_2024_01/763131912" TargetMode="External" /><Relationship Id="rId23" Type="http://schemas.openxmlformats.org/officeDocument/2006/relationships/hyperlink" Target="https://podminky.urs.cz/item/CS_URS_2024_01/763131913" TargetMode="External" /><Relationship Id="rId24" Type="http://schemas.openxmlformats.org/officeDocument/2006/relationships/hyperlink" Target="https://podminky.urs.cz/item/CS_URS_2024_01/763132931" TargetMode="External" /><Relationship Id="rId25" Type="http://schemas.openxmlformats.org/officeDocument/2006/relationships/hyperlink" Target="https://podminky.urs.cz/item/CS_URS_2024_01/763132951" TargetMode="External" /><Relationship Id="rId26" Type="http://schemas.openxmlformats.org/officeDocument/2006/relationships/hyperlink" Target="https://podminky.urs.cz/item/CS_URS_2024_01/763132985" TargetMode="External" /><Relationship Id="rId27" Type="http://schemas.openxmlformats.org/officeDocument/2006/relationships/hyperlink" Target="https://podminky.urs.cz/item/CS_URS_2024_01/998763513" TargetMode="External" /><Relationship Id="rId28" Type="http://schemas.openxmlformats.org/officeDocument/2006/relationships/hyperlink" Target="https://podminky.urs.cz/item/CS_URS_2024_01/766660171" TargetMode="External" /><Relationship Id="rId29" Type="http://schemas.openxmlformats.org/officeDocument/2006/relationships/hyperlink" Target="https://podminky.urs.cz/item/CS_URS_2024_01/766691914" TargetMode="External" /><Relationship Id="rId30" Type="http://schemas.openxmlformats.org/officeDocument/2006/relationships/hyperlink" Target="https://podminky.urs.cz/item/CS_URS_2024_01/998766313" TargetMode="External" /><Relationship Id="rId31" Type="http://schemas.openxmlformats.org/officeDocument/2006/relationships/hyperlink" Target="https://podminky.urs.cz/item/CS_URS_2024_01/776111116" TargetMode="External" /><Relationship Id="rId32" Type="http://schemas.openxmlformats.org/officeDocument/2006/relationships/hyperlink" Target="https://podminky.urs.cz/item/CS_URS_2024_01/776111311" TargetMode="External" /><Relationship Id="rId33" Type="http://schemas.openxmlformats.org/officeDocument/2006/relationships/hyperlink" Target="https://podminky.urs.cz/item/CS_URS_2024_01/776121112" TargetMode="External" /><Relationship Id="rId34" Type="http://schemas.openxmlformats.org/officeDocument/2006/relationships/hyperlink" Target="https://podminky.urs.cz/item/CS_URS_2024_01/776141122" TargetMode="External" /><Relationship Id="rId35" Type="http://schemas.openxmlformats.org/officeDocument/2006/relationships/hyperlink" Target="https://podminky.urs.cz/item/CS_URS_2024_01/776201811" TargetMode="External" /><Relationship Id="rId36" Type="http://schemas.openxmlformats.org/officeDocument/2006/relationships/hyperlink" Target="https://podminky.urs.cz/item/CS_URS_2024_01/776221111" TargetMode="External" /><Relationship Id="rId37" Type="http://schemas.openxmlformats.org/officeDocument/2006/relationships/hyperlink" Target="https://podminky.urs.cz/item/CS_URS_2024_01/776223112" TargetMode="External" /><Relationship Id="rId38" Type="http://schemas.openxmlformats.org/officeDocument/2006/relationships/hyperlink" Target="https://podminky.urs.cz/item/CS_URS_2024_01/776410811" TargetMode="External" /><Relationship Id="rId39" Type="http://schemas.openxmlformats.org/officeDocument/2006/relationships/hyperlink" Target="https://podminky.urs.cz/item/CS_URS_2024_01/776421711" TargetMode="External" /><Relationship Id="rId40" Type="http://schemas.openxmlformats.org/officeDocument/2006/relationships/hyperlink" Target="https://podminky.urs.cz/item/CS_URS_2024_01/776991821" TargetMode="External" /><Relationship Id="rId41" Type="http://schemas.openxmlformats.org/officeDocument/2006/relationships/hyperlink" Target="https://podminky.urs.cz/item/CS_URS_2024_01/998776313" TargetMode="External" /><Relationship Id="rId42" Type="http://schemas.openxmlformats.org/officeDocument/2006/relationships/hyperlink" Target="https://podminky.urs.cz/item/CS_URS_2024_01/784171003" TargetMode="External" /><Relationship Id="rId43" Type="http://schemas.openxmlformats.org/officeDocument/2006/relationships/hyperlink" Target="https://podminky.urs.cz/item/CS_URS_2024_01/784171101" TargetMode="External" /><Relationship Id="rId44" Type="http://schemas.openxmlformats.org/officeDocument/2006/relationships/hyperlink" Target="https://podminky.urs.cz/item/CS_URS_2024_01/784171113" TargetMode="External" /><Relationship Id="rId45" Type="http://schemas.openxmlformats.org/officeDocument/2006/relationships/hyperlink" Target="https://podminky.urs.cz/item/CS_URS_2023_02/784181101" TargetMode="External" /><Relationship Id="rId46" Type="http://schemas.openxmlformats.org/officeDocument/2006/relationships/hyperlink" Target="https://podminky.urs.cz/item/CS_URS_2024_01/784191001" TargetMode="External" /><Relationship Id="rId47" Type="http://schemas.openxmlformats.org/officeDocument/2006/relationships/hyperlink" Target="https://podminky.urs.cz/item/CS_URS_2024_01/784211113" TargetMode="External" /><Relationship Id="rId48" Type="http://schemas.openxmlformats.org/officeDocument/2006/relationships/hyperlink" Target="https://podminky.urs.cz/item/CS_URS_2024_01/784221155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25101" TargetMode="External" /><Relationship Id="rId2" Type="http://schemas.openxmlformats.org/officeDocument/2006/relationships/hyperlink" Target="https://podminky.urs.cz/item/CS_URS_2024_01/612325121" TargetMode="External" /><Relationship Id="rId3" Type="http://schemas.openxmlformats.org/officeDocument/2006/relationships/hyperlink" Target="https://podminky.urs.cz/item/CS_URS_2024_01/612325222" TargetMode="External" /><Relationship Id="rId4" Type="http://schemas.openxmlformats.org/officeDocument/2006/relationships/hyperlink" Target="https://podminky.urs.cz/item/CS_URS_2024_01/631311114" TargetMode="External" /><Relationship Id="rId5" Type="http://schemas.openxmlformats.org/officeDocument/2006/relationships/hyperlink" Target="https://podminky.urs.cz/item/CS_URS_2024_01/977151114" TargetMode="External" /><Relationship Id="rId6" Type="http://schemas.openxmlformats.org/officeDocument/2006/relationships/hyperlink" Target="https://podminky.urs.cz/item/CS_URS_2024_01/977151122" TargetMode="External" /><Relationship Id="rId7" Type="http://schemas.openxmlformats.org/officeDocument/2006/relationships/hyperlink" Target="https://podminky.urs.cz/item/CS_URS_2024_01/977332122" TargetMode="External" /><Relationship Id="rId8" Type="http://schemas.openxmlformats.org/officeDocument/2006/relationships/hyperlink" Target="https://podminky.urs.cz/item/CS_URS_2024_01/977343212" TargetMode="External" /><Relationship Id="rId9" Type="http://schemas.openxmlformats.org/officeDocument/2006/relationships/hyperlink" Target="https://podminky.urs.cz/item/CS_URS_2024_01/997006512" TargetMode="External" /><Relationship Id="rId10" Type="http://schemas.openxmlformats.org/officeDocument/2006/relationships/hyperlink" Target="https://podminky.urs.cz/item/CS_URS_2024_01/997006519" TargetMode="External" /><Relationship Id="rId11" Type="http://schemas.openxmlformats.org/officeDocument/2006/relationships/hyperlink" Target="https://podminky.urs.cz/item/CS_URS_2024_01/997013214" TargetMode="External" /><Relationship Id="rId12" Type="http://schemas.openxmlformats.org/officeDocument/2006/relationships/hyperlink" Target="https://podminky.urs.cz/item/CS_URS_2024_01/997013631" TargetMode="External" /><Relationship Id="rId13" Type="http://schemas.openxmlformats.org/officeDocument/2006/relationships/hyperlink" Target="https://podminky.urs.cz/item/CS_URS_2024_01/998018003" TargetMode="External" /><Relationship Id="rId14" Type="http://schemas.openxmlformats.org/officeDocument/2006/relationships/hyperlink" Target="https://podminky.urs.cz/item/CS_URS_2024_01/741112061" TargetMode="External" /><Relationship Id="rId15" Type="http://schemas.openxmlformats.org/officeDocument/2006/relationships/hyperlink" Target="https://podminky.urs.cz/item/CS_URS_2024_01/742110002" TargetMode="External" /><Relationship Id="rId16" Type="http://schemas.openxmlformats.org/officeDocument/2006/relationships/hyperlink" Target="https://podminky.urs.cz/item/CS_URS_2024_01/742110041" TargetMode="External" /><Relationship Id="rId17" Type="http://schemas.openxmlformats.org/officeDocument/2006/relationships/hyperlink" Target="https://podminky.urs.cz/item/CS_URS_2024_01/742110104" TargetMode="External" /><Relationship Id="rId18" Type="http://schemas.openxmlformats.org/officeDocument/2006/relationships/hyperlink" Target="https://podminky.urs.cz/item/CS_URS_2024_01/742110124" TargetMode="External" /><Relationship Id="rId19" Type="http://schemas.openxmlformats.org/officeDocument/2006/relationships/hyperlink" Target="https://podminky.urs.cz/item/CS_URS_2024_01/742110161" TargetMode="External" /><Relationship Id="rId20" Type="http://schemas.openxmlformats.org/officeDocument/2006/relationships/hyperlink" Target="https://podminky.urs.cz/item/CS_URS_2024_01/742124001" TargetMode="External" /><Relationship Id="rId21" Type="http://schemas.openxmlformats.org/officeDocument/2006/relationships/hyperlink" Target="https://podminky.urs.cz/item/CS_URS_2024_01/742330044" TargetMode="External" /><Relationship Id="rId22" Type="http://schemas.openxmlformats.org/officeDocument/2006/relationships/hyperlink" Target="https://podminky.urs.cz/item/CS_URS_2024_01/998742313" TargetMode="External" /><Relationship Id="rId23" Type="http://schemas.openxmlformats.org/officeDocument/2006/relationships/hyperlink" Target="https://podminky.urs.cz/item/CS_URS_2024_01/763121415" TargetMode="External" /><Relationship Id="rId24" Type="http://schemas.openxmlformats.org/officeDocument/2006/relationships/hyperlink" Target="https://podminky.urs.cz/item/CS_URS_2024_01/763172321" TargetMode="External" /><Relationship Id="rId25" Type="http://schemas.openxmlformats.org/officeDocument/2006/relationships/hyperlink" Target="https://podminky.urs.cz/item/CS_URS_2024_01/763172353" TargetMode="External" /><Relationship Id="rId26" Type="http://schemas.openxmlformats.org/officeDocument/2006/relationships/hyperlink" Target="https://podminky.urs.cz/item/CS_URS_2024_01/998763323" TargetMode="External" /><Relationship Id="rId27" Type="http://schemas.openxmlformats.org/officeDocument/2006/relationships/hyperlink" Target="https://podminky.urs.cz/item/CS_URS_2024_01/998763333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 topLeftCell="A1">
      <selection activeCell="AI13" sqref="AI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2" ht="11.45" customHeight="1">
      <c r="B4" s="20"/>
      <c r="C4" s="330" t="s">
        <v>1897</v>
      </c>
      <c r="BS4" s="17"/>
      <c r="BT4" s="17"/>
    </row>
    <row r="5" spans="2:72" ht="11.45" customHeight="1">
      <c r="B5" s="20"/>
      <c r="D5" t="s">
        <v>1898</v>
      </c>
      <c r="BS5" s="17"/>
      <c r="BT5" s="17"/>
    </row>
    <row r="6" spans="2:72" ht="11.45" customHeight="1">
      <c r="B6" s="20"/>
      <c r="D6" t="s">
        <v>1899</v>
      </c>
      <c r="BS6" s="17"/>
      <c r="BT6" s="17"/>
    </row>
    <row r="7" spans="2:72" ht="6.95" customHeight="1">
      <c r="B7" s="20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20"/>
      <c r="BS7" s="17"/>
      <c r="BT7" s="17"/>
    </row>
    <row r="8" spans="2:71" ht="24.95" customHeight="1">
      <c r="B8" s="20"/>
      <c r="D8" s="21" t="s">
        <v>9</v>
      </c>
      <c r="AR8" s="20"/>
      <c r="AS8" s="22" t="s">
        <v>10</v>
      </c>
      <c r="BE8" s="23" t="s">
        <v>11</v>
      </c>
      <c r="BS8" s="17" t="s">
        <v>12</v>
      </c>
    </row>
    <row r="9" spans="2:71" ht="12" customHeight="1">
      <c r="B9" s="20"/>
      <c r="D9" s="24" t="s">
        <v>13</v>
      </c>
      <c r="K9" s="283" t="s">
        <v>14</v>
      </c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R9" s="20"/>
      <c r="BE9" s="280" t="s">
        <v>15</v>
      </c>
      <c r="BS9" s="17" t="s">
        <v>6</v>
      </c>
    </row>
    <row r="10" spans="2:71" ht="36.95" customHeight="1">
      <c r="B10" s="20"/>
      <c r="D10" s="26" t="s">
        <v>16</v>
      </c>
      <c r="K10" s="285" t="s">
        <v>17</v>
      </c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R10" s="20"/>
      <c r="BE10" s="281"/>
      <c r="BS10" s="17" t="s">
        <v>6</v>
      </c>
    </row>
    <row r="11" spans="2:71" ht="12" customHeight="1">
      <c r="B11" s="20"/>
      <c r="D11" s="27" t="s">
        <v>18</v>
      </c>
      <c r="K11" s="25" t="s">
        <v>19</v>
      </c>
      <c r="AK11" s="27" t="s">
        <v>20</v>
      </c>
      <c r="AN11" s="25" t="s">
        <v>19</v>
      </c>
      <c r="AR11" s="20"/>
      <c r="BE11" s="281"/>
      <c r="BS11" s="17" t="s">
        <v>6</v>
      </c>
    </row>
    <row r="12" spans="2:71" ht="12" customHeight="1">
      <c r="B12" s="20"/>
      <c r="D12" s="27" t="s">
        <v>21</v>
      </c>
      <c r="K12" s="25" t="s">
        <v>22</v>
      </c>
      <c r="AK12" s="27" t="s">
        <v>23</v>
      </c>
      <c r="AN12" s="28" t="s">
        <v>24</v>
      </c>
      <c r="AR12" s="20"/>
      <c r="BE12" s="281"/>
      <c r="BS12" s="17" t="s">
        <v>6</v>
      </c>
    </row>
    <row r="13" spans="2:71" ht="14.45" customHeight="1">
      <c r="B13" s="20"/>
      <c r="AR13" s="20"/>
      <c r="BE13" s="281"/>
      <c r="BS13" s="17" t="s">
        <v>6</v>
      </c>
    </row>
    <row r="14" spans="2:71" ht="12" customHeight="1">
      <c r="B14" s="20"/>
      <c r="D14" s="27" t="s">
        <v>25</v>
      </c>
      <c r="AK14" s="27" t="s">
        <v>26</v>
      </c>
      <c r="AN14" s="25" t="s">
        <v>27</v>
      </c>
      <c r="AR14" s="20"/>
      <c r="BE14" s="281"/>
      <c r="BS14" s="17" t="s">
        <v>6</v>
      </c>
    </row>
    <row r="15" spans="2:71" ht="18.4" customHeight="1">
      <c r="B15" s="20"/>
      <c r="E15" s="25" t="s">
        <v>28</v>
      </c>
      <c r="AK15" s="27" t="s">
        <v>29</v>
      </c>
      <c r="AN15" s="25" t="s">
        <v>30</v>
      </c>
      <c r="AR15" s="20"/>
      <c r="BE15" s="281"/>
      <c r="BS15" s="17" t="s">
        <v>6</v>
      </c>
    </row>
    <row r="16" spans="2:71" ht="6.95" customHeight="1">
      <c r="B16" s="20"/>
      <c r="AR16" s="20"/>
      <c r="BE16" s="281"/>
      <c r="BS16" s="17" t="s">
        <v>6</v>
      </c>
    </row>
    <row r="17" spans="2:71" ht="12" customHeight="1">
      <c r="B17" s="20"/>
      <c r="D17" s="27" t="s">
        <v>31</v>
      </c>
      <c r="AK17" s="27" t="s">
        <v>26</v>
      </c>
      <c r="AN17" s="29" t="s">
        <v>32</v>
      </c>
      <c r="AR17" s="20"/>
      <c r="BE17" s="281"/>
      <c r="BS17" s="17" t="s">
        <v>6</v>
      </c>
    </row>
    <row r="18" spans="2:71" ht="12.75">
      <c r="B18" s="20"/>
      <c r="E18" s="286" t="s">
        <v>32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7" t="s">
        <v>29</v>
      </c>
      <c r="AN18" s="29" t="s">
        <v>32</v>
      </c>
      <c r="AR18" s="20"/>
      <c r="BE18" s="281"/>
      <c r="BS18" s="17" t="s">
        <v>6</v>
      </c>
    </row>
    <row r="19" spans="2:71" ht="6.95" customHeight="1">
      <c r="B19" s="20"/>
      <c r="AR19" s="20"/>
      <c r="BE19" s="281"/>
      <c r="BS19" s="17" t="s">
        <v>4</v>
      </c>
    </row>
    <row r="20" spans="2:71" ht="12" customHeight="1">
      <c r="B20" s="20"/>
      <c r="D20" s="27" t="s">
        <v>33</v>
      </c>
      <c r="AK20" s="27" t="s">
        <v>26</v>
      </c>
      <c r="AN20" s="25" t="s">
        <v>34</v>
      </c>
      <c r="AR20" s="20"/>
      <c r="BE20" s="281"/>
      <c r="BS20" s="17" t="s">
        <v>4</v>
      </c>
    </row>
    <row r="21" spans="2:71" ht="18.4" customHeight="1">
      <c r="B21" s="20"/>
      <c r="E21" s="25" t="s">
        <v>35</v>
      </c>
      <c r="AK21" s="27" t="s">
        <v>29</v>
      </c>
      <c r="AN21" s="25" t="s">
        <v>19</v>
      </c>
      <c r="AR21" s="20"/>
      <c r="BE21" s="281"/>
      <c r="BS21" s="17" t="s">
        <v>36</v>
      </c>
    </row>
    <row r="22" spans="2:71" ht="6.95" customHeight="1">
      <c r="B22" s="20"/>
      <c r="AR22" s="20"/>
      <c r="BE22" s="281"/>
      <c r="BS22" s="17" t="s">
        <v>6</v>
      </c>
    </row>
    <row r="23" spans="2:71" ht="12" customHeight="1">
      <c r="B23" s="20"/>
      <c r="D23" s="27" t="s">
        <v>37</v>
      </c>
      <c r="AK23" s="27" t="s">
        <v>26</v>
      </c>
      <c r="AN23" s="25" t="s">
        <v>34</v>
      </c>
      <c r="AR23" s="20"/>
      <c r="BE23" s="281"/>
      <c r="BS23" s="17" t="s">
        <v>6</v>
      </c>
    </row>
    <row r="24" spans="2:71" ht="18.4" customHeight="1">
      <c r="B24" s="20"/>
      <c r="E24" s="25" t="s">
        <v>35</v>
      </c>
      <c r="AK24" s="27" t="s">
        <v>29</v>
      </c>
      <c r="AN24" s="25" t="s">
        <v>19</v>
      </c>
      <c r="AR24" s="20"/>
      <c r="BE24" s="281"/>
      <c r="BS24" s="17" t="s">
        <v>4</v>
      </c>
    </row>
    <row r="25" spans="2:57" ht="6.95" customHeight="1">
      <c r="B25" s="20"/>
      <c r="AR25" s="20"/>
      <c r="BE25" s="281"/>
    </row>
    <row r="26" spans="2:57" ht="12" customHeight="1">
      <c r="B26" s="20"/>
      <c r="D26" s="27" t="s">
        <v>38</v>
      </c>
      <c r="AR26" s="20"/>
      <c r="BE26" s="281"/>
    </row>
    <row r="27" spans="2:57" ht="47.25" customHeight="1">
      <c r="B27" s="20"/>
      <c r="E27" s="288" t="s">
        <v>39</v>
      </c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R27" s="20"/>
      <c r="BE27" s="281"/>
    </row>
    <row r="28" spans="2:57" ht="6.95" customHeight="1">
      <c r="B28" s="20"/>
      <c r="AR28" s="20"/>
      <c r="BE28" s="281"/>
    </row>
    <row r="29" spans="2:57" ht="6.95" customHeight="1">
      <c r="B29" s="2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R29" s="20"/>
      <c r="BE29" s="281"/>
    </row>
    <row r="30" spans="2:57" s="1" customFormat="1" ht="25.9" customHeight="1">
      <c r="B30" s="32"/>
      <c r="D30" s="33" t="s">
        <v>40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89">
        <f>ROUND(AG58,2)</f>
        <v>0</v>
      </c>
      <c r="AL30" s="290"/>
      <c r="AM30" s="290"/>
      <c r="AN30" s="290"/>
      <c r="AO30" s="290"/>
      <c r="AR30" s="32"/>
      <c r="BE30" s="281"/>
    </row>
    <row r="31" spans="2:57" s="1" customFormat="1" ht="6.95" customHeight="1">
      <c r="B31" s="32"/>
      <c r="AR31" s="32"/>
      <c r="BE31" s="281"/>
    </row>
    <row r="32" spans="2:57" s="1" customFormat="1" ht="12.75">
      <c r="B32" s="32"/>
      <c r="L32" s="291" t="s">
        <v>41</v>
      </c>
      <c r="M32" s="291"/>
      <c r="N32" s="291"/>
      <c r="O32" s="291"/>
      <c r="P32" s="291"/>
      <c r="W32" s="291" t="s">
        <v>42</v>
      </c>
      <c r="X32" s="291"/>
      <c r="Y32" s="291"/>
      <c r="Z32" s="291"/>
      <c r="AA32" s="291"/>
      <c r="AB32" s="291"/>
      <c r="AC32" s="291"/>
      <c r="AD32" s="291"/>
      <c r="AE32" s="291"/>
      <c r="AK32" s="291" t="s">
        <v>43</v>
      </c>
      <c r="AL32" s="291"/>
      <c r="AM32" s="291"/>
      <c r="AN32" s="291"/>
      <c r="AO32" s="291"/>
      <c r="AR32" s="32"/>
      <c r="BE32" s="281"/>
    </row>
    <row r="33" spans="2:57" s="2" customFormat="1" ht="14.45" customHeight="1">
      <c r="B33" s="36"/>
      <c r="D33" s="27" t="s">
        <v>44</v>
      </c>
      <c r="F33" s="27" t="s">
        <v>45</v>
      </c>
      <c r="L33" s="294">
        <v>0.21</v>
      </c>
      <c r="M33" s="293"/>
      <c r="N33" s="293"/>
      <c r="O33" s="293"/>
      <c r="P33" s="293"/>
      <c r="W33" s="292">
        <f>ROUND(AZ58,2)</f>
        <v>0</v>
      </c>
      <c r="X33" s="293"/>
      <c r="Y33" s="293"/>
      <c r="Z33" s="293"/>
      <c r="AA33" s="293"/>
      <c r="AB33" s="293"/>
      <c r="AC33" s="293"/>
      <c r="AD33" s="293"/>
      <c r="AE33" s="293"/>
      <c r="AK33" s="292">
        <f>ROUND(AV58,2)</f>
        <v>0</v>
      </c>
      <c r="AL33" s="293"/>
      <c r="AM33" s="293"/>
      <c r="AN33" s="293"/>
      <c r="AO33" s="293"/>
      <c r="AR33" s="36"/>
      <c r="BE33" s="282"/>
    </row>
    <row r="34" spans="2:57" s="2" customFormat="1" ht="14.45" customHeight="1">
      <c r="B34" s="36"/>
      <c r="F34" s="27" t="s">
        <v>46</v>
      </c>
      <c r="L34" s="294">
        <v>0.12</v>
      </c>
      <c r="M34" s="293"/>
      <c r="N34" s="293"/>
      <c r="O34" s="293"/>
      <c r="P34" s="293"/>
      <c r="W34" s="292">
        <f>ROUND(BA58,2)</f>
        <v>0</v>
      </c>
      <c r="X34" s="293"/>
      <c r="Y34" s="293"/>
      <c r="Z34" s="293"/>
      <c r="AA34" s="293"/>
      <c r="AB34" s="293"/>
      <c r="AC34" s="293"/>
      <c r="AD34" s="293"/>
      <c r="AE34" s="293"/>
      <c r="AK34" s="292">
        <f>ROUND(AW58,2)</f>
        <v>0</v>
      </c>
      <c r="AL34" s="293"/>
      <c r="AM34" s="293"/>
      <c r="AN34" s="293"/>
      <c r="AO34" s="293"/>
      <c r="AR34" s="36"/>
      <c r="BE34" s="282"/>
    </row>
    <row r="35" spans="2:57" s="2" customFormat="1" ht="14.45" customHeight="1" hidden="1">
      <c r="B35" s="36"/>
      <c r="F35" s="27" t="s">
        <v>47</v>
      </c>
      <c r="L35" s="294">
        <v>0.21</v>
      </c>
      <c r="M35" s="293"/>
      <c r="N35" s="293"/>
      <c r="O35" s="293"/>
      <c r="P35" s="293"/>
      <c r="W35" s="292">
        <f>ROUND(BB58,2)</f>
        <v>0</v>
      </c>
      <c r="X35" s="293"/>
      <c r="Y35" s="293"/>
      <c r="Z35" s="293"/>
      <c r="AA35" s="293"/>
      <c r="AB35" s="293"/>
      <c r="AC35" s="293"/>
      <c r="AD35" s="293"/>
      <c r="AE35" s="293"/>
      <c r="AK35" s="292">
        <v>0</v>
      </c>
      <c r="AL35" s="293"/>
      <c r="AM35" s="293"/>
      <c r="AN35" s="293"/>
      <c r="AO35" s="293"/>
      <c r="AR35" s="36"/>
      <c r="BE35" s="282"/>
    </row>
    <row r="36" spans="2:57" s="2" customFormat="1" ht="14.45" customHeight="1" hidden="1">
      <c r="B36" s="36"/>
      <c r="F36" s="27" t="s">
        <v>48</v>
      </c>
      <c r="L36" s="294">
        <v>0.12</v>
      </c>
      <c r="M36" s="293"/>
      <c r="N36" s="293"/>
      <c r="O36" s="293"/>
      <c r="P36" s="293"/>
      <c r="W36" s="292">
        <f>ROUND(BC58,2)</f>
        <v>0</v>
      </c>
      <c r="X36" s="293"/>
      <c r="Y36" s="293"/>
      <c r="Z36" s="293"/>
      <c r="AA36" s="293"/>
      <c r="AB36" s="293"/>
      <c r="AC36" s="293"/>
      <c r="AD36" s="293"/>
      <c r="AE36" s="293"/>
      <c r="AK36" s="292">
        <v>0</v>
      </c>
      <c r="AL36" s="293"/>
      <c r="AM36" s="293"/>
      <c r="AN36" s="293"/>
      <c r="AO36" s="293"/>
      <c r="AR36" s="36"/>
      <c r="BE36" s="282"/>
    </row>
    <row r="37" spans="2:44" s="2" customFormat="1" ht="14.45" customHeight="1" hidden="1">
      <c r="B37" s="36"/>
      <c r="F37" s="27" t="s">
        <v>49</v>
      </c>
      <c r="L37" s="294">
        <v>0</v>
      </c>
      <c r="M37" s="293"/>
      <c r="N37" s="293"/>
      <c r="O37" s="293"/>
      <c r="P37" s="293"/>
      <c r="W37" s="292">
        <f>ROUND(BD58,2)</f>
        <v>0</v>
      </c>
      <c r="X37" s="293"/>
      <c r="Y37" s="293"/>
      <c r="Z37" s="293"/>
      <c r="AA37" s="293"/>
      <c r="AB37" s="293"/>
      <c r="AC37" s="293"/>
      <c r="AD37" s="293"/>
      <c r="AE37" s="293"/>
      <c r="AK37" s="292">
        <v>0</v>
      </c>
      <c r="AL37" s="293"/>
      <c r="AM37" s="293"/>
      <c r="AN37" s="293"/>
      <c r="AO37" s="293"/>
      <c r="AR37" s="36"/>
    </row>
    <row r="38" spans="2:44" s="1" customFormat="1" ht="6.95" customHeight="1">
      <c r="B38" s="32"/>
      <c r="AR38" s="32"/>
    </row>
    <row r="39" spans="2:44" s="1" customFormat="1" ht="25.9" customHeight="1">
      <c r="B39" s="32"/>
      <c r="C39" s="37"/>
      <c r="D39" s="38" t="s">
        <v>50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s">
        <v>51</v>
      </c>
      <c r="U39" s="39"/>
      <c r="V39" s="39"/>
      <c r="W39" s="39"/>
      <c r="X39" s="295" t="s">
        <v>52</v>
      </c>
      <c r="Y39" s="296"/>
      <c r="Z39" s="296"/>
      <c r="AA39" s="296"/>
      <c r="AB39" s="296"/>
      <c r="AC39" s="39"/>
      <c r="AD39" s="39"/>
      <c r="AE39" s="39"/>
      <c r="AF39" s="39"/>
      <c r="AG39" s="39"/>
      <c r="AH39" s="39"/>
      <c r="AI39" s="39"/>
      <c r="AJ39" s="39"/>
      <c r="AK39" s="297">
        <f>SUM(AK30:AK37)</f>
        <v>0</v>
      </c>
      <c r="AL39" s="296"/>
      <c r="AM39" s="296"/>
      <c r="AN39" s="296"/>
      <c r="AO39" s="298"/>
      <c r="AP39" s="37"/>
      <c r="AQ39" s="37"/>
      <c r="AR39" s="32"/>
    </row>
    <row r="40" spans="2:44" s="1" customFormat="1" ht="6.95" customHeight="1">
      <c r="B40" s="32"/>
      <c r="AR40" s="32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2"/>
    </row>
    <row r="45" spans="2:44" s="1" customFormat="1" ht="6.95" customHeigh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32"/>
    </row>
    <row r="46" spans="2:44" s="1" customFormat="1" ht="24.95" customHeight="1">
      <c r="B46" s="32"/>
      <c r="C46" s="21" t="s">
        <v>53</v>
      </c>
      <c r="AR46" s="32"/>
    </row>
    <row r="47" spans="2:44" s="1" customFormat="1" ht="6.95" customHeight="1">
      <c r="B47" s="32"/>
      <c r="AR47" s="32"/>
    </row>
    <row r="48" spans="2:44" s="3" customFormat="1" ht="12" customHeight="1">
      <c r="B48" s="45"/>
      <c r="C48" s="27" t="s">
        <v>13</v>
      </c>
      <c r="L48" s="3" t="str">
        <f>K9</f>
        <v>D23032a</v>
      </c>
      <c r="AR48" s="45"/>
    </row>
    <row r="49" spans="2:44" s="4" customFormat="1" ht="36.95" customHeight="1">
      <c r="B49" s="46"/>
      <c r="C49" s="47" t="s">
        <v>16</v>
      </c>
      <c r="L49" s="299" t="str">
        <f>K10</f>
        <v>FSV UK - DPS - stavebni cast</v>
      </c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R49" s="46"/>
    </row>
    <row r="50" spans="2:44" s="1" customFormat="1" ht="6.95" customHeight="1">
      <c r="B50" s="32"/>
      <c r="AR50" s="32"/>
    </row>
    <row r="51" spans="2:44" s="1" customFormat="1" ht="12" customHeight="1">
      <c r="B51" s="32"/>
      <c r="C51" s="27" t="s">
        <v>21</v>
      </c>
      <c r="L51" s="48" t="str">
        <f>IF(K12="","",K12)</f>
        <v xml:space="preserve"> </v>
      </c>
      <c r="AI51" s="27" t="s">
        <v>23</v>
      </c>
      <c r="AM51" s="301" t="str">
        <f>IF(AN12="","",AN12)</f>
        <v>9. 1. 2024</v>
      </c>
      <c r="AN51" s="301"/>
      <c r="AR51" s="32"/>
    </row>
    <row r="52" spans="2:44" s="1" customFormat="1" ht="6.95" customHeight="1">
      <c r="B52" s="32"/>
      <c r="AR52" s="32"/>
    </row>
    <row r="53" spans="2:56" s="1" customFormat="1" ht="15.2" customHeight="1">
      <c r="B53" s="32"/>
      <c r="C53" s="27" t="s">
        <v>25</v>
      </c>
      <c r="L53" s="3" t="str">
        <f>IF(E15="","",E15)</f>
        <v>Univerzita Karlova, Fakulta sociálních věd</v>
      </c>
      <c r="AI53" s="27" t="s">
        <v>33</v>
      </c>
      <c r="AM53" s="302" t="str">
        <f>IF(E21="","",E21)</f>
        <v>Design4function s.r.o.</v>
      </c>
      <c r="AN53" s="303"/>
      <c r="AO53" s="303"/>
      <c r="AP53" s="303"/>
      <c r="AR53" s="32"/>
      <c r="AS53" s="304" t="s">
        <v>54</v>
      </c>
      <c r="AT53" s="305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56" s="1" customFormat="1" ht="15.2" customHeight="1">
      <c r="B54" s="32"/>
      <c r="C54" s="27" t="s">
        <v>31</v>
      </c>
      <c r="L54" s="3" t="str">
        <f>IF(E18="Vyplň údaj","",E18)</f>
        <v/>
      </c>
      <c r="AI54" s="27" t="s">
        <v>37</v>
      </c>
      <c r="AM54" s="302" t="str">
        <f>IF(E24="","",E24)</f>
        <v>Design4function s.r.o.</v>
      </c>
      <c r="AN54" s="303"/>
      <c r="AO54" s="303"/>
      <c r="AP54" s="303"/>
      <c r="AR54" s="32"/>
      <c r="AS54" s="306"/>
      <c r="AT54" s="307"/>
      <c r="BD54" s="53"/>
    </row>
    <row r="55" spans="2:56" s="1" customFormat="1" ht="10.9" customHeight="1">
      <c r="B55" s="32"/>
      <c r="AR55" s="32"/>
      <c r="AS55" s="306"/>
      <c r="AT55" s="307"/>
      <c r="BD55" s="53"/>
    </row>
    <row r="56" spans="2:56" s="1" customFormat="1" ht="29.25" customHeight="1">
      <c r="B56" s="32"/>
      <c r="C56" s="308" t="s">
        <v>55</v>
      </c>
      <c r="D56" s="309"/>
      <c r="E56" s="309"/>
      <c r="F56" s="309"/>
      <c r="G56" s="309"/>
      <c r="H56" s="54"/>
      <c r="I56" s="310" t="s">
        <v>56</v>
      </c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11" t="s">
        <v>57</v>
      </c>
      <c r="AH56" s="309"/>
      <c r="AI56" s="309"/>
      <c r="AJ56" s="309"/>
      <c r="AK56" s="309"/>
      <c r="AL56" s="309"/>
      <c r="AM56" s="309"/>
      <c r="AN56" s="310" t="s">
        <v>58</v>
      </c>
      <c r="AO56" s="309"/>
      <c r="AP56" s="309"/>
      <c r="AQ56" s="55" t="s">
        <v>59</v>
      </c>
      <c r="AR56" s="32"/>
      <c r="AS56" s="56" t="s">
        <v>60</v>
      </c>
      <c r="AT56" s="57" t="s">
        <v>61</v>
      </c>
      <c r="AU56" s="57" t="s">
        <v>62</v>
      </c>
      <c r="AV56" s="57" t="s">
        <v>63</v>
      </c>
      <c r="AW56" s="57" t="s">
        <v>64</v>
      </c>
      <c r="AX56" s="57" t="s">
        <v>65</v>
      </c>
      <c r="AY56" s="57" t="s">
        <v>66</v>
      </c>
      <c r="AZ56" s="57" t="s">
        <v>67</v>
      </c>
      <c r="BA56" s="57" t="s">
        <v>68</v>
      </c>
      <c r="BB56" s="57" t="s">
        <v>69</v>
      </c>
      <c r="BC56" s="57" t="s">
        <v>70</v>
      </c>
      <c r="BD56" s="58" t="s">
        <v>71</v>
      </c>
    </row>
    <row r="57" spans="2:56" s="1" customFormat="1" ht="10.9" customHeight="1">
      <c r="B57" s="32"/>
      <c r="AR57" s="32"/>
      <c r="AS57" s="5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1"/>
    </row>
    <row r="58" spans="2:90" s="5" customFormat="1" ht="32.45" customHeight="1">
      <c r="B58" s="60"/>
      <c r="C58" s="61" t="s">
        <v>72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315">
        <f>ROUND(SUM(AG59:AG61),2)</f>
        <v>0</v>
      </c>
      <c r="AH58" s="315"/>
      <c r="AI58" s="315"/>
      <c r="AJ58" s="315"/>
      <c r="AK58" s="315"/>
      <c r="AL58" s="315"/>
      <c r="AM58" s="315"/>
      <c r="AN58" s="316">
        <f>SUM(AG58,AT58)</f>
        <v>0</v>
      </c>
      <c r="AO58" s="316"/>
      <c r="AP58" s="316"/>
      <c r="AQ58" s="64" t="s">
        <v>19</v>
      </c>
      <c r="AR58" s="60"/>
      <c r="AS58" s="65">
        <f>ROUND(SUM(AS59:AS61),2)</f>
        <v>0</v>
      </c>
      <c r="AT58" s="66">
        <f>ROUND(SUM(AV58:AW58),2)</f>
        <v>0</v>
      </c>
      <c r="AU58" s="67">
        <f>ROUND(SUM(AU59:AU61),5)</f>
        <v>0</v>
      </c>
      <c r="AV58" s="66">
        <f>ROUND(AZ58*L33,2)</f>
        <v>0</v>
      </c>
      <c r="AW58" s="66">
        <f>ROUND(BA58*L34,2)</f>
        <v>0</v>
      </c>
      <c r="AX58" s="66">
        <f>ROUND(BB58*L33,2)</f>
        <v>0</v>
      </c>
      <c r="AY58" s="66">
        <f>ROUND(BC58*L34,2)</f>
        <v>0</v>
      </c>
      <c r="AZ58" s="66">
        <f>ROUND(SUM(AZ59:AZ61),2)</f>
        <v>0</v>
      </c>
      <c r="BA58" s="66">
        <f>ROUND(SUM(BA59:BA61),2)</f>
        <v>0</v>
      </c>
      <c r="BB58" s="66">
        <f>ROUND(SUM(BB59:BB61),2)</f>
        <v>0</v>
      </c>
      <c r="BC58" s="66">
        <f>ROUND(SUM(BC59:BC61),2)</f>
        <v>0</v>
      </c>
      <c r="BD58" s="68">
        <f>ROUND(SUM(BD59:BD61),2)</f>
        <v>0</v>
      </c>
      <c r="BS58" s="69" t="s">
        <v>73</v>
      </c>
      <c r="BT58" s="69" t="s">
        <v>74</v>
      </c>
      <c r="BU58" s="70" t="s">
        <v>75</v>
      </c>
      <c r="BV58" s="69" t="s">
        <v>76</v>
      </c>
      <c r="BW58" s="69" t="s">
        <v>5</v>
      </c>
      <c r="BX58" s="69" t="s">
        <v>77</v>
      </c>
      <c r="CL58" s="69" t="s">
        <v>19</v>
      </c>
    </row>
    <row r="59" spans="1:91" s="6" customFormat="1" ht="24.75" customHeight="1">
      <c r="A59" s="71" t="s">
        <v>78</v>
      </c>
      <c r="B59" s="72"/>
      <c r="C59" s="73"/>
      <c r="D59" s="314" t="s">
        <v>79</v>
      </c>
      <c r="E59" s="314"/>
      <c r="F59" s="314"/>
      <c r="G59" s="314"/>
      <c r="H59" s="314"/>
      <c r="I59" s="74"/>
      <c r="J59" s="314" t="s">
        <v>80</v>
      </c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2">
        <f>'D23032a_01 - FSV UK - DPS...'!J30</f>
        <v>0</v>
      </c>
      <c r="AH59" s="313"/>
      <c r="AI59" s="313"/>
      <c r="AJ59" s="313"/>
      <c r="AK59" s="313"/>
      <c r="AL59" s="313"/>
      <c r="AM59" s="313"/>
      <c r="AN59" s="312">
        <f>SUM(AG59,AT59)</f>
        <v>0</v>
      </c>
      <c r="AO59" s="313"/>
      <c r="AP59" s="313"/>
      <c r="AQ59" s="75" t="s">
        <v>81</v>
      </c>
      <c r="AR59" s="72"/>
      <c r="AS59" s="76">
        <v>0</v>
      </c>
      <c r="AT59" s="77">
        <f>ROUND(SUM(AV59:AW59),2)</f>
        <v>0</v>
      </c>
      <c r="AU59" s="78">
        <f>'D23032a_01 - FSV UK - DPS...'!P100</f>
        <v>0</v>
      </c>
      <c r="AV59" s="77">
        <f>'D23032a_01 - FSV UK - DPS...'!J33</f>
        <v>0</v>
      </c>
      <c r="AW59" s="77">
        <f>'D23032a_01 - FSV UK - DPS...'!J34</f>
        <v>0</v>
      </c>
      <c r="AX59" s="77">
        <f>'D23032a_01 - FSV UK - DPS...'!J35</f>
        <v>0</v>
      </c>
      <c r="AY59" s="77">
        <f>'D23032a_01 - FSV UK - DPS...'!J36</f>
        <v>0</v>
      </c>
      <c r="AZ59" s="77">
        <f>'D23032a_01 - FSV UK - DPS...'!F33</f>
        <v>0</v>
      </c>
      <c r="BA59" s="77">
        <f>'D23032a_01 - FSV UK - DPS...'!F34</f>
        <v>0</v>
      </c>
      <c r="BB59" s="77">
        <f>'D23032a_01 - FSV UK - DPS...'!F35</f>
        <v>0</v>
      </c>
      <c r="BC59" s="77">
        <f>'D23032a_01 - FSV UK - DPS...'!F36</f>
        <v>0</v>
      </c>
      <c r="BD59" s="79">
        <f>'D23032a_01 - FSV UK - DPS...'!F37</f>
        <v>0</v>
      </c>
      <c r="BT59" s="80" t="s">
        <v>82</v>
      </c>
      <c r="BV59" s="80" t="s">
        <v>76</v>
      </c>
      <c r="BW59" s="80" t="s">
        <v>83</v>
      </c>
      <c r="BX59" s="80" t="s">
        <v>5</v>
      </c>
      <c r="CL59" s="80" t="s">
        <v>19</v>
      </c>
      <c r="CM59" s="80" t="s">
        <v>84</v>
      </c>
    </row>
    <row r="60" spans="1:91" s="6" customFormat="1" ht="24.75" customHeight="1">
      <c r="A60" s="71" t="s">
        <v>78</v>
      </c>
      <c r="B60" s="72"/>
      <c r="C60" s="73"/>
      <c r="D60" s="314" t="s">
        <v>85</v>
      </c>
      <c r="E60" s="314"/>
      <c r="F60" s="314"/>
      <c r="G60" s="314"/>
      <c r="H60" s="314"/>
      <c r="I60" s="74"/>
      <c r="J60" s="314" t="s">
        <v>86</v>
      </c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2">
        <f>'D23032a_02 - FSV UK - DPS...'!J30</f>
        <v>0</v>
      </c>
      <c r="AH60" s="313"/>
      <c r="AI60" s="313"/>
      <c r="AJ60" s="313"/>
      <c r="AK60" s="313"/>
      <c r="AL60" s="313"/>
      <c r="AM60" s="313"/>
      <c r="AN60" s="312">
        <f>SUM(AG60,AT60)</f>
        <v>0</v>
      </c>
      <c r="AO60" s="313"/>
      <c r="AP60" s="313"/>
      <c r="AQ60" s="75" t="s">
        <v>81</v>
      </c>
      <c r="AR60" s="72"/>
      <c r="AS60" s="76">
        <v>0</v>
      </c>
      <c r="AT60" s="77">
        <f>ROUND(SUM(AV60:AW60),2)</f>
        <v>0</v>
      </c>
      <c r="AU60" s="78">
        <f>'D23032a_02 - FSV UK - DPS...'!P92</f>
        <v>0</v>
      </c>
      <c r="AV60" s="77">
        <f>'D23032a_02 - FSV UK - DPS...'!J33</f>
        <v>0</v>
      </c>
      <c r="AW60" s="77">
        <f>'D23032a_02 - FSV UK - DPS...'!J34</f>
        <v>0</v>
      </c>
      <c r="AX60" s="77">
        <f>'D23032a_02 - FSV UK - DPS...'!J35</f>
        <v>0</v>
      </c>
      <c r="AY60" s="77">
        <f>'D23032a_02 - FSV UK - DPS...'!J36</f>
        <v>0</v>
      </c>
      <c r="AZ60" s="77">
        <f>'D23032a_02 - FSV UK - DPS...'!F33</f>
        <v>0</v>
      </c>
      <c r="BA60" s="77">
        <f>'D23032a_02 - FSV UK - DPS...'!F34</f>
        <v>0</v>
      </c>
      <c r="BB60" s="77">
        <f>'D23032a_02 - FSV UK - DPS...'!F35</f>
        <v>0</v>
      </c>
      <c r="BC60" s="77">
        <f>'D23032a_02 - FSV UK - DPS...'!F36</f>
        <v>0</v>
      </c>
      <c r="BD60" s="79">
        <f>'D23032a_02 - FSV UK - DPS...'!F37</f>
        <v>0</v>
      </c>
      <c r="BT60" s="80" t="s">
        <v>82</v>
      </c>
      <c r="BV60" s="80" t="s">
        <v>76</v>
      </c>
      <c r="BW60" s="80" t="s">
        <v>87</v>
      </c>
      <c r="BX60" s="80" t="s">
        <v>5</v>
      </c>
      <c r="CL60" s="80" t="s">
        <v>19</v>
      </c>
      <c r="CM60" s="80" t="s">
        <v>84</v>
      </c>
    </row>
    <row r="61" spans="1:91" s="6" customFormat="1" ht="24.75" customHeight="1">
      <c r="A61" s="71" t="s">
        <v>78</v>
      </c>
      <c r="B61" s="72"/>
      <c r="C61" s="73"/>
      <c r="D61" s="314" t="s">
        <v>88</v>
      </c>
      <c r="E61" s="314"/>
      <c r="F61" s="314"/>
      <c r="G61" s="314"/>
      <c r="H61" s="314"/>
      <c r="I61" s="74"/>
      <c r="J61" s="314" t="s">
        <v>89</v>
      </c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2">
        <f>'D23032a_03 - FSV UK - DPS...'!J30</f>
        <v>0</v>
      </c>
      <c r="AH61" s="313"/>
      <c r="AI61" s="313"/>
      <c r="AJ61" s="313"/>
      <c r="AK61" s="313"/>
      <c r="AL61" s="313"/>
      <c r="AM61" s="313"/>
      <c r="AN61" s="312">
        <f>SUM(AG61,AT61)</f>
        <v>0</v>
      </c>
      <c r="AO61" s="313"/>
      <c r="AP61" s="313"/>
      <c r="AQ61" s="75" t="s">
        <v>81</v>
      </c>
      <c r="AR61" s="72"/>
      <c r="AS61" s="81">
        <v>0</v>
      </c>
      <c r="AT61" s="82">
        <f>ROUND(SUM(AV61:AW61),2)</f>
        <v>0</v>
      </c>
      <c r="AU61" s="83">
        <f>'D23032a_03 - FSV UK - DPS...'!P88</f>
        <v>0</v>
      </c>
      <c r="AV61" s="82">
        <f>'D23032a_03 - FSV UK - DPS...'!J33</f>
        <v>0</v>
      </c>
      <c r="AW61" s="82">
        <f>'D23032a_03 - FSV UK - DPS...'!J34</f>
        <v>0</v>
      </c>
      <c r="AX61" s="82">
        <f>'D23032a_03 - FSV UK - DPS...'!J35</f>
        <v>0</v>
      </c>
      <c r="AY61" s="82">
        <f>'D23032a_03 - FSV UK - DPS...'!J36</f>
        <v>0</v>
      </c>
      <c r="AZ61" s="82">
        <f>'D23032a_03 - FSV UK - DPS...'!F33</f>
        <v>0</v>
      </c>
      <c r="BA61" s="82">
        <f>'D23032a_03 - FSV UK - DPS...'!F34</f>
        <v>0</v>
      </c>
      <c r="BB61" s="82">
        <f>'D23032a_03 - FSV UK - DPS...'!F35</f>
        <v>0</v>
      </c>
      <c r="BC61" s="82">
        <f>'D23032a_03 - FSV UK - DPS...'!F36</f>
        <v>0</v>
      </c>
      <c r="BD61" s="84">
        <f>'D23032a_03 - FSV UK - DPS...'!F37</f>
        <v>0</v>
      </c>
      <c r="BT61" s="80" t="s">
        <v>82</v>
      </c>
      <c r="BV61" s="80" t="s">
        <v>76</v>
      </c>
      <c r="BW61" s="80" t="s">
        <v>90</v>
      </c>
      <c r="BX61" s="80" t="s">
        <v>5</v>
      </c>
      <c r="CL61" s="80" t="s">
        <v>19</v>
      </c>
      <c r="CM61" s="80" t="s">
        <v>84</v>
      </c>
    </row>
    <row r="62" spans="2:44" s="1" customFormat="1" ht="30" customHeight="1">
      <c r="B62" s="32"/>
      <c r="AR62" s="32"/>
    </row>
    <row r="63" spans="2:44" s="1" customFormat="1" ht="6.9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32"/>
    </row>
  </sheetData>
  <sheetProtection algorithmName="SHA-512" hashValue="urWMZUSWx0JlOER7g8r/HI+sTiBlY4S86wjSuB0Kxf7gGnC3L/jbtcrJF1tfIg7qacnY8Nk8Ne8TvhrYJAxQ9Q==" saltValue="wA4PscQ7A9viOZ/UT5jE8Q==" spinCount="100000" sheet="1" objects="1" scenarios="1" formatColumns="0" formatRows="0"/>
  <mergeCells count="50">
    <mergeCell ref="AR2:BE2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C56:G56"/>
    <mergeCell ref="I56:AF56"/>
    <mergeCell ref="AG56:AM56"/>
    <mergeCell ref="AN56:AP56"/>
    <mergeCell ref="AN59:AP59"/>
    <mergeCell ref="AG59:AM59"/>
    <mergeCell ref="D59:H59"/>
    <mergeCell ref="J59:AF59"/>
    <mergeCell ref="AG58:AM58"/>
    <mergeCell ref="AN58:AP58"/>
    <mergeCell ref="L49:AO49"/>
    <mergeCell ref="AM51:AN51"/>
    <mergeCell ref="AM53:AP53"/>
    <mergeCell ref="AS53:AT55"/>
    <mergeCell ref="AM54:AP54"/>
    <mergeCell ref="W37:AE37"/>
    <mergeCell ref="AK37:AO37"/>
    <mergeCell ref="L37:P37"/>
    <mergeCell ref="X39:AB39"/>
    <mergeCell ref="AK39:AO39"/>
    <mergeCell ref="AK35:AO35"/>
    <mergeCell ref="L35:P35"/>
    <mergeCell ref="W36:AE36"/>
    <mergeCell ref="AK36:AO36"/>
    <mergeCell ref="L36:P36"/>
    <mergeCell ref="BE9:BE36"/>
    <mergeCell ref="K9:AO9"/>
    <mergeCell ref="K10:AO10"/>
    <mergeCell ref="E18:AJ18"/>
    <mergeCell ref="E27:AN27"/>
    <mergeCell ref="AK30:AO30"/>
    <mergeCell ref="L32:P32"/>
    <mergeCell ref="W32:AE32"/>
    <mergeCell ref="AK32:AO32"/>
    <mergeCell ref="W33:AE33"/>
    <mergeCell ref="AK33:AO33"/>
    <mergeCell ref="L33:P33"/>
    <mergeCell ref="W34:AE34"/>
    <mergeCell ref="AK34:AO34"/>
    <mergeCell ref="L34:P34"/>
    <mergeCell ref="W35:AE35"/>
  </mergeCells>
  <hyperlinks>
    <hyperlink ref="A59" location="'D23032a_01 - FSV UK - DPS...'!C2" display="/"/>
    <hyperlink ref="A60" location="'D23032a_02 - FSV UK - DPS...'!C2" display="/"/>
    <hyperlink ref="A61" location="'D23032a_03 - FSV UK - DP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83</v>
      </c>
      <c r="AZ2" s="85" t="s">
        <v>91</v>
      </c>
      <c r="BA2" s="85" t="s">
        <v>92</v>
      </c>
      <c r="BB2" s="85" t="s">
        <v>19</v>
      </c>
      <c r="BC2" s="85" t="s">
        <v>93</v>
      </c>
      <c r="BD2" s="85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95</v>
      </c>
      <c r="L4" s="20"/>
      <c r="M4" s="8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7" t="str">
        <f>'Rekapitulace stavby'!K10</f>
        <v>FSV UK - DPS - stavebni cast</v>
      </c>
      <c r="F7" s="318"/>
      <c r="G7" s="318"/>
      <c r="H7" s="318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99" t="s">
        <v>97</v>
      </c>
      <c r="F9" s="319"/>
      <c r="G9" s="319"/>
      <c r="H9" s="319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stavby'!AN12</f>
        <v>9. 1. 2024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stavby'!AN14="","",'Rekapitulace stavby'!AN14)</f>
        <v>00216208</v>
      </c>
      <c r="L14" s="32"/>
    </row>
    <row r="15" spans="2:12" s="1" customFormat="1" ht="18" customHeight="1">
      <c r="B15" s="32"/>
      <c r="E15" s="25" t="str">
        <f>IF('Rekapitulace stavby'!E15="","",'Rekapitulace stavby'!E15)</f>
        <v>Univerzita Karlova, Fakulta sociálních věd</v>
      </c>
      <c r="I15" s="27" t="s">
        <v>29</v>
      </c>
      <c r="J15" s="25" t="str">
        <f>IF('Rekapitulace stavby'!AN15="","",'Rekapitulace stavby'!AN15)</f>
        <v>CZ00216208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stavby'!AN17</f>
        <v>Vyplň údaj</v>
      </c>
      <c r="L17" s="32"/>
    </row>
    <row r="18" spans="2:12" s="1" customFormat="1" ht="18" customHeight="1">
      <c r="B18" s="32"/>
      <c r="E18" s="320" t="str">
        <f>'Rekapitulace stavby'!E18</f>
        <v>Vyplň údaj</v>
      </c>
      <c r="F18" s="283"/>
      <c r="G18" s="283"/>
      <c r="H18" s="283"/>
      <c r="I18" s="27" t="s">
        <v>29</v>
      </c>
      <c r="J18" s="28" t="str">
        <f>'Rekapitulace stavby'!AN18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tr">
        <f>IF('Rekapitulace stavby'!AN20="","",'Rekapitulace stavby'!AN20)</f>
        <v>28365186</v>
      </c>
      <c r="L20" s="32"/>
    </row>
    <row r="21" spans="2:12" s="1" customFormat="1" ht="18" customHeight="1">
      <c r="B21" s="32"/>
      <c r="E21" s="25" t="str">
        <f>IF('Rekapitulace stavby'!E21="","",'Rekapitulace stavby'!E21)</f>
        <v>Design4function s.r.o.</v>
      </c>
      <c r="I21" s="27" t="s">
        <v>29</v>
      </c>
      <c r="J21" s="25" t="str">
        <f>IF('Rekapitulace stavby'!AN21="","",'Rekapitulace stavby'!AN21)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26</v>
      </c>
      <c r="J23" s="25" t="s">
        <v>34</v>
      </c>
      <c r="L23" s="32"/>
    </row>
    <row r="24" spans="2:12" s="1" customFormat="1" ht="18" customHeight="1">
      <c r="B24" s="32"/>
      <c r="E24" s="25" t="s">
        <v>35</v>
      </c>
      <c r="I24" s="27" t="s">
        <v>29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38</v>
      </c>
      <c r="L26" s="32"/>
    </row>
    <row r="27" spans="2:12" s="7" customFormat="1" ht="47.25" customHeight="1">
      <c r="B27" s="87"/>
      <c r="E27" s="288" t="s">
        <v>39</v>
      </c>
      <c r="F27" s="288"/>
      <c r="G27" s="288"/>
      <c r="H27" s="288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40</v>
      </c>
      <c r="J30" s="63">
        <f>ROUND(J100,2)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35" t="s">
        <v>41</v>
      </c>
      <c r="J32" s="35" t="s">
        <v>43</v>
      </c>
      <c r="L32" s="32"/>
    </row>
    <row r="33" spans="2:12" s="1" customFormat="1" ht="14.45" customHeight="1">
      <c r="B33" s="32"/>
      <c r="D33" s="52" t="s">
        <v>44</v>
      </c>
      <c r="E33" s="27" t="s">
        <v>45</v>
      </c>
      <c r="F33" s="89">
        <f>ROUND((SUM(BE100:BE1231)),2)</f>
        <v>0</v>
      </c>
      <c r="I33" s="90">
        <v>0.21</v>
      </c>
      <c r="J33" s="89">
        <f>ROUND(((SUM(BE100:BE1231))*I33),2)</f>
        <v>0</v>
      </c>
      <c r="L33" s="32"/>
    </row>
    <row r="34" spans="2:12" s="1" customFormat="1" ht="14.45" customHeight="1">
      <c r="B34" s="32"/>
      <c r="E34" s="27" t="s">
        <v>46</v>
      </c>
      <c r="F34" s="89">
        <f>ROUND((SUM(BF100:BF1231)),2)</f>
        <v>0</v>
      </c>
      <c r="I34" s="90">
        <v>0.12</v>
      </c>
      <c r="J34" s="89">
        <f>ROUND(((SUM(BF100:BF1231))*I34),2)</f>
        <v>0</v>
      </c>
      <c r="L34" s="32"/>
    </row>
    <row r="35" spans="2:12" s="1" customFormat="1" ht="14.45" customHeight="1" hidden="1">
      <c r="B35" s="32"/>
      <c r="E35" s="27" t="s">
        <v>47</v>
      </c>
      <c r="F35" s="89">
        <f>ROUND((SUM(BG100:BG1231)),2)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89">
        <f>ROUND((SUM(BH100:BH1231)),2)</f>
        <v>0</v>
      </c>
      <c r="I36" s="90">
        <v>0.12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89">
        <f>ROUND((SUM(BI100:BI1231)),2)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50</v>
      </c>
      <c r="E39" s="54"/>
      <c r="F39" s="54"/>
      <c r="G39" s="93" t="s">
        <v>51</v>
      </c>
      <c r="H39" s="94" t="s">
        <v>52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7" t="str">
        <f>E7</f>
        <v>FSV UK - DPS - stavebni cast</v>
      </c>
      <c r="F48" s="318"/>
      <c r="G48" s="318"/>
      <c r="H48" s="318"/>
      <c r="L48" s="32"/>
    </row>
    <row r="49" spans="2:12" s="1" customFormat="1" ht="12" customHeight="1">
      <c r="B49" s="32"/>
      <c r="C49" s="27" t="s">
        <v>96</v>
      </c>
      <c r="L49" s="32"/>
    </row>
    <row r="50" spans="2:12" s="1" customFormat="1" ht="16.5" customHeight="1">
      <c r="B50" s="32"/>
      <c r="E50" s="299" t="str">
        <f>E9</f>
        <v>D23032a_01 - FSV UK - DPS - Smetanovo Nábřeží</v>
      </c>
      <c r="F50" s="319"/>
      <c r="G50" s="319"/>
      <c r="H50" s="31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9. 1. 2024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Univerzita Karlova, Fakulta sociálních věd</v>
      </c>
      <c r="I54" s="27" t="s">
        <v>33</v>
      </c>
      <c r="J54" s="30" t="str">
        <f>E21</f>
        <v>Design4function s.r.o.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37</v>
      </c>
      <c r="J55" s="30" t="str">
        <f>E24</f>
        <v>Design4function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72</v>
      </c>
      <c r="J59" s="63">
        <f>J100</f>
        <v>0</v>
      </c>
      <c r="L59" s="32"/>
      <c r="AU59" s="17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J101</f>
        <v>0</v>
      </c>
      <c r="L60" s="100"/>
    </row>
    <row r="61" spans="2:12" s="9" customFormat="1" ht="19.9" customHeight="1">
      <c r="B61" s="104"/>
      <c r="D61" s="105" t="s">
        <v>103</v>
      </c>
      <c r="E61" s="106"/>
      <c r="F61" s="106"/>
      <c r="G61" s="106"/>
      <c r="H61" s="106"/>
      <c r="I61" s="106"/>
      <c r="J61" s="107">
        <f>J102</f>
        <v>0</v>
      </c>
      <c r="L61" s="104"/>
    </row>
    <row r="62" spans="2:12" s="9" customFormat="1" ht="19.9" customHeight="1">
      <c r="B62" s="104"/>
      <c r="D62" s="105" t="s">
        <v>104</v>
      </c>
      <c r="E62" s="106"/>
      <c r="F62" s="106"/>
      <c r="G62" s="106"/>
      <c r="H62" s="106"/>
      <c r="I62" s="106"/>
      <c r="J62" s="107">
        <f>J123</f>
        <v>0</v>
      </c>
      <c r="L62" s="104"/>
    </row>
    <row r="63" spans="2:12" s="9" customFormat="1" ht="19.9" customHeight="1">
      <c r="B63" s="104"/>
      <c r="D63" s="105" t="s">
        <v>105</v>
      </c>
      <c r="E63" s="106"/>
      <c r="F63" s="106"/>
      <c r="G63" s="106"/>
      <c r="H63" s="106"/>
      <c r="I63" s="106"/>
      <c r="J63" s="107">
        <f>J250</f>
        <v>0</v>
      </c>
      <c r="L63" s="104"/>
    </row>
    <row r="64" spans="2:12" s="9" customFormat="1" ht="19.9" customHeight="1">
      <c r="B64" s="104"/>
      <c r="D64" s="105" t="s">
        <v>106</v>
      </c>
      <c r="E64" s="106"/>
      <c r="F64" s="106"/>
      <c r="G64" s="106"/>
      <c r="H64" s="106"/>
      <c r="I64" s="106"/>
      <c r="J64" s="107">
        <f>J345</f>
        <v>0</v>
      </c>
      <c r="L64" s="104"/>
    </row>
    <row r="65" spans="2:12" s="9" customFormat="1" ht="19.9" customHeight="1">
      <c r="B65" s="104"/>
      <c r="D65" s="105" t="s">
        <v>107</v>
      </c>
      <c r="E65" s="106"/>
      <c r="F65" s="106"/>
      <c r="G65" s="106"/>
      <c r="H65" s="106"/>
      <c r="I65" s="106"/>
      <c r="J65" s="107">
        <f>J357</f>
        <v>0</v>
      </c>
      <c r="L65" s="104"/>
    </row>
    <row r="66" spans="2:12" s="8" customFormat="1" ht="24.95" customHeight="1">
      <c r="B66" s="100"/>
      <c r="D66" s="101" t="s">
        <v>108</v>
      </c>
      <c r="E66" s="102"/>
      <c r="F66" s="102"/>
      <c r="G66" s="102"/>
      <c r="H66" s="102"/>
      <c r="I66" s="102"/>
      <c r="J66" s="103">
        <f>J360</f>
        <v>0</v>
      </c>
      <c r="L66" s="100"/>
    </row>
    <row r="67" spans="2:12" s="9" customFormat="1" ht="19.9" customHeight="1">
      <c r="B67" s="104"/>
      <c r="D67" s="105" t="s">
        <v>109</v>
      </c>
      <c r="E67" s="106"/>
      <c r="F67" s="106"/>
      <c r="G67" s="106"/>
      <c r="H67" s="106"/>
      <c r="I67" s="106"/>
      <c r="J67" s="107">
        <f>J361</f>
        <v>0</v>
      </c>
      <c r="L67" s="104"/>
    </row>
    <row r="68" spans="2:12" s="9" customFormat="1" ht="19.9" customHeight="1">
      <c r="B68" s="104"/>
      <c r="D68" s="105" t="s">
        <v>110</v>
      </c>
      <c r="E68" s="106"/>
      <c r="F68" s="106"/>
      <c r="G68" s="106"/>
      <c r="H68" s="106"/>
      <c r="I68" s="106"/>
      <c r="J68" s="107">
        <f>J370</f>
        <v>0</v>
      </c>
      <c r="L68" s="104"/>
    </row>
    <row r="69" spans="2:12" s="9" customFormat="1" ht="19.9" customHeight="1">
      <c r="B69" s="104"/>
      <c r="D69" s="105" t="s">
        <v>111</v>
      </c>
      <c r="E69" s="106"/>
      <c r="F69" s="106"/>
      <c r="G69" s="106"/>
      <c r="H69" s="106"/>
      <c r="I69" s="106"/>
      <c r="J69" s="107">
        <f>J482</f>
        <v>0</v>
      </c>
      <c r="L69" s="104"/>
    </row>
    <row r="70" spans="2:12" s="9" customFormat="1" ht="19.9" customHeight="1">
      <c r="B70" s="104"/>
      <c r="D70" s="105" t="s">
        <v>112</v>
      </c>
      <c r="E70" s="106"/>
      <c r="F70" s="106"/>
      <c r="G70" s="106"/>
      <c r="H70" s="106"/>
      <c r="I70" s="106"/>
      <c r="J70" s="107">
        <f>J500</f>
        <v>0</v>
      </c>
      <c r="L70" s="104"/>
    </row>
    <row r="71" spans="2:12" s="9" customFormat="1" ht="19.9" customHeight="1">
      <c r="B71" s="104"/>
      <c r="D71" s="105" t="s">
        <v>113</v>
      </c>
      <c r="E71" s="106"/>
      <c r="F71" s="106"/>
      <c r="G71" s="106"/>
      <c r="H71" s="106"/>
      <c r="I71" s="106"/>
      <c r="J71" s="107">
        <f>J541</f>
        <v>0</v>
      </c>
      <c r="L71" s="104"/>
    </row>
    <row r="72" spans="2:12" s="9" customFormat="1" ht="19.9" customHeight="1">
      <c r="B72" s="104"/>
      <c r="D72" s="105" t="s">
        <v>114</v>
      </c>
      <c r="E72" s="106"/>
      <c r="F72" s="106"/>
      <c r="G72" s="106"/>
      <c r="H72" s="106"/>
      <c r="I72" s="106"/>
      <c r="J72" s="107">
        <f>J585</f>
        <v>0</v>
      </c>
      <c r="L72" s="104"/>
    </row>
    <row r="73" spans="2:12" s="9" customFormat="1" ht="19.9" customHeight="1">
      <c r="B73" s="104"/>
      <c r="D73" s="105" t="s">
        <v>115</v>
      </c>
      <c r="E73" s="106"/>
      <c r="F73" s="106"/>
      <c r="G73" s="106"/>
      <c r="H73" s="106"/>
      <c r="I73" s="106"/>
      <c r="J73" s="107">
        <f>J652</f>
        <v>0</v>
      </c>
      <c r="L73" s="104"/>
    </row>
    <row r="74" spans="2:12" s="9" customFormat="1" ht="19.9" customHeight="1">
      <c r="B74" s="104"/>
      <c r="D74" s="105" t="s">
        <v>116</v>
      </c>
      <c r="E74" s="106"/>
      <c r="F74" s="106"/>
      <c r="G74" s="106"/>
      <c r="H74" s="106"/>
      <c r="I74" s="106"/>
      <c r="J74" s="107">
        <f>J738</f>
        <v>0</v>
      </c>
      <c r="L74" s="104"/>
    </row>
    <row r="75" spans="2:12" s="9" customFormat="1" ht="19.9" customHeight="1">
      <c r="B75" s="104"/>
      <c r="D75" s="105" t="s">
        <v>117</v>
      </c>
      <c r="E75" s="106"/>
      <c r="F75" s="106"/>
      <c r="G75" s="106"/>
      <c r="H75" s="106"/>
      <c r="I75" s="106"/>
      <c r="J75" s="107">
        <f>J761</f>
        <v>0</v>
      </c>
      <c r="L75" s="104"/>
    </row>
    <row r="76" spans="2:12" s="9" customFormat="1" ht="19.9" customHeight="1">
      <c r="B76" s="104"/>
      <c r="D76" s="105" t="s">
        <v>118</v>
      </c>
      <c r="E76" s="106"/>
      <c r="F76" s="106"/>
      <c r="G76" s="106"/>
      <c r="H76" s="106"/>
      <c r="I76" s="106"/>
      <c r="J76" s="107">
        <f>J917</f>
        <v>0</v>
      </c>
      <c r="L76" s="104"/>
    </row>
    <row r="77" spans="2:12" s="9" customFormat="1" ht="19.9" customHeight="1">
      <c r="B77" s="104"/>
      <c r="D77" s="105" t="s">
        <v>119</v>
      </c>
      <c r="E77" s="106"/>
      <c r="F77" s="106"/>
      <c r="G77" s="106"/>
      <c r="H77" s="106"/>
      <c r="I77" s="106"/>
      <c r="J77" s="107">
        <f>J942</f>
        <v>0</v>
      </c>
      <c r="L77" s="104"/>
    </row>
    <row r="78" spans="2:12" s="9" customFormat="1" ht="19.9" customHeight="1">
      <c r="B78" s="104"/>
      <c r="D78" s="105" t="s">
        <v>120</v>
      </c>
      <c r="E78" s="106"/>
      <c r="F78" s="106"/>
      <c r="G78" s="106"/>
      <c r="H78" s="106"/>
      <c r="I78" s="106"/>
      <c r="J78" s="107">
        <f>J1226</f>
        <v>0</v>
      </c>
      <c r="L78" s="104"/>
    </row>
    <row r="79" spans="2:12" s="8" customFormat="1" ht="24.95" customHeight="1">
      <c r="B79" s="100"/>
      <c r="D79" s="101" t="s">
        <v>121</v>
      </c>
      <c r="E79" s="102"/>
      <c r="F79" s="102"/>
      <c r="G79" s="102"/>
      <c r="H79" s="102"/>
      <c r="I79" s="102"/>
      <c r="J79" s="103">
        <f>J1228</f>
        <v>0</v>
      </c>
      <c r="L79" s="100"/>
    </row>
    <row r="80" spans="2:12" s="9" customFormat="1" ht="19.9" customHeight="1">
      <c r="B80" s="104"/>
      <c r="D80" s="105" t="s">
        <v>122</v>
      </c>
      <c r="E80" s="106"/>
      <c r="F80" s="106"/>
      <c r="G80" s="106"/>
      <c r="H80" s="106"/>
      <c r="I80" s="106"/>
      <c r="J80" s="107">
        <f>J1229</f>
        <v>0</v>
      </c>
      <c r="L80" s="104"/>
    </row>
    <row r="81" spans="2:12" s="1" customFormat="1" ht="21.75" customHeight="1">
      <c r="B81" s="32"/>
      <c r="L81" s="32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2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32"/>
    </row>
    <row r="87" spans="2:12" s="1" customFormat="1" ht="24.95" customHeight="1">
      <c r="B87" s="32"/>
      <c r="C87" s="21" t="s">
        <v>123</v>
      </c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16</v>
      </c>
      <c r="L89" s="32"/>
    </row>
    <row r="90" spans="2:12" s="1" customFormat="1" ht="16.5" customHeight="1">
      <c r="B90" s="32"/>
      <c r="E90" s="317" t="str">
        <f>E7</f>
        <v>FSV UK - DPS - stavebni cast</v>
      </c>
      <c r="F90" s="318"/>
      <c r="G90" s="318"/>
      <c r="H90" s="318"/>
      <c r="L90" s="32"/>
    </row>
    <row r="91" spans="2:12" s="1" customFormat="1" ht="12" customHeight="1">
      <c r="B91" s="32"/>
      <c r="C91" s="27" t="s">
        <v>96</v>
      </c>
      <c r="L91" s="32"/>
    </row>
    <row r="92" spans="2:12" s="1" customFormat="1" ht="16.5" customHeight="1">
      <c r="B92" s="32"/>
      <c r="E92" s="299" t="str">
        <f>E9</f>
        <v>D23032a_01 - FSV UK - DPS - Smetanovo Nábřeží</v>
      </c>
      <c r="F92" s="319"/>
      <c r="G92" s="319"/>
      <c r="H92" s="319"/>
      <c r="L92" s="32"/>
    </row>
    <row r="93" spans="2:12" s="1" customFormat="1" ht="6.95" customHeight="1">
      <c r="B93" s="32"/>
      <c r="L93" s="32"/>
    </row>
    <row r="94" spans="2:12" s="1" customFormat="1" ht="12" customHeight="1">
      <c r="B94" s="32"/>
      <c r="C94" s="27" t="s">
        <v>21</v>
      </c>
      <c r="F94" s="25" t="str">
        <f>F12</f>
        <v xml:space="preserve"> </v>
      </c>
      <c r="I94" s="27" t="s">
        <v>23</v>
      </c>
      <c r="J94" s="49" t="str">
        <f>IF(J12="","",J12)</f>
        <v>9. 1. 2024</v>
      </c>
      <c r="L94" s="32"/>
    </row>
    <row r="95" spans="2:12" s="1" customFormat="1" ht="6.95" customHeight="1">
      <c r="B95" s="32"/>
      <c r="L95" s="32"/>
    </row>
    <row r="96" spans="2:12" s="1" customFormat="1" ht="15.2" customHeight="1">
      <c r="B96" s="32"/>
      <c r="C96" s="27" t="s">
        <v>25</v>
      </c>
      <c r="F96" s="25" t="str">
        <f>E15</f>
        <v>Univerzita Karlova, Fakulta sociálních věd</v>
      </c>
      <c r="I96" s="27" t="s">
        <v>33</v>
      </c>
      <c r="J96" s="30" t="str">
        <f>E21</f>
        <v>Design4function s.r.o.</v>
      </c>
      <c r="L96" s="32"/>
    </row>
    <row r="97" spans="2:12" s="1" customFormat="1" ht="15.2" customHeight="1">
      <c r="B97" s="32"/>
      <c r="C97" s="27" t="s">
        <v>31</v>
      </c>
      <c r="F97" s="25" t="str">
        <f>IF(E18="","",E18)</f>
        <v>Vyplň údaj</v>
      </c>
      <c r="I97" s="27" t="s">
        <v>37</v>
      </c>
      <c r="J97" s="30" t="str">
        <f>E24</f>
        <v>Design4function s.r.o.</v>
      </c>
      <c r="L97" s="32"/>
    </row>
    <row r="98" spans="2:12" s="1" customFormat="1" ht="10.35" customHeight="1">
      <c r="B98" s="32"/>
      <c r="L98" s="32"/>
    </row>
    <row r="99" spans="2:20" s="10" customFormat="1" ht="29.25" customHeight="1">
      <c r="B99" s="108"/>
      <c r="C99" s="109" t="s">
        <v>124</v>
      </c>
      <c r="D99" s="110" t="s">
        <v>59</v>
      </c>
      <c r="E99" s="110" t="s">
        <v>55</v>
      </c>
      <c r="F99" s="110" t="s">
        <v>56</v>
      </c>
      <c r="G99" s="110" t="s">
        <v>125</v>
      </c>
      <c r="H99" s="110" t="s">
        <v>126</v>
      </c>
      <c r="I99" s="110" t="s">
        <v>127</v>
      </c>
      <c r="J99" s="110" t="s">
        <v>100</v>
      </c>
      <c r="K99" s="111" t="s">
        <v>128</v>
      </c>
      <c r="L99" s="108"/>
      <c r="M99" s="56" t="s">
        <v>19</v>
      </c>
      <c r="N99" s="57" t="s">
        <v>44</v>
      </c>
      <c r="O99" s="57" t="s">
        <v>129</v>
      </c>
      <c r="P99" s="57" t="s">
        <v>130</v>
      </c>
      <c r="Q99" s="57" t="s">
        <v>131</v>
      </c>
      <c r="R99" s="57" t="s">
        <v>132</v>
      </c>
      <c r="S99" s="57" t="s">
        <v>133</v>
      </c>
      <c r="T99" s="58" t="s">
        <v>134</v>
      </c>
    </row>
    <row r="100" spans="2:63" s="1" customFormat="1" ht="22.9" customHeight="1">
      <c r="B100" s="32"/>
      <c r="C100" s="61" t="s">
        <v>135</v>
      </c>
      <c r="J100" s="112">
        <f>BK100</f>
        <v>0</v>
      </c>
      <c r="L100" s="32"/>
      <c r="M100" s="59"/>
      <c r="N100" s="50"/>
      <c r="O100" s="50"/>
      <c r="P100" s="113">
        <f>P101+P360+P1228</f>
        <v>0</v>
      </c>
      <c r="Q100" s="50"/>
      <c r="R100" s="113">
        <f>R101+R360+R1228</f>
        <v>24.405935420000002</v>
      </c>
      <c r="S100" s="50"/>
      <c r="T100" s="114">
        <f>T101+T360+T1228</f>
        <v>19.047579999999996</v>
      </c>
      <c r="AT100" s="17" t="s">
        <v>73</v>
      </c>
      <c r="AU100" s="17" t="s">
        <v>101</v>
      </c>
      <c r="BK100" s="115">
        <f>BK101+BK360+BK1228</f>
        <v>0</v>
      </c>
    </row>
    <row r="101" spans="2:63" s="11" customFormat="1" ht="25.9" customHeight="1">
      <c r="B101" s="116"/>
      <c r="D101" s="117" t="s">
        <v>73</v>
      </c>
      <c r="E101" s="118" t="s">
        <v>136</v>
      </c>
      <c r="F101" s="118" t="s">
        <v>137</v>
      </c>
      <c r="I101" s="119"/>
      <c r="J101" s="120">
        <f>BK101</f>
        <v>0</v>
      </c>
      <c r="L101" s="116"/>
      <c r="M101" s="121"/>
      <c r="P101" s="122">
        <f>P102+P123+P250+P345+P357</f>
        <v>0</v>
      </c>
      <c r="R101" s="122">
        <f>R102+R123+R250+R345+R357</f>
        <v>5.63338608</v>
      </c>
      <c r="T101" s="123">
        <f>T102+T123+T250+T345+T357</f>
        <v>9.07876</v>
      </c>
      <c r="AR101" s="117" t="s">
        <v>82</v>
      </c>
      <c r="AT101" s="124" t="s">
        <v>73</v>
      </c>
      <c r="AU101" s="124" t="s">
        <v>74</v>
      </c>
      <c r="AY101" s="117" t="s">
        <v>138</v>
      </c>
      <c r="BK101" s="125">
        <f>BK102+BK123+BK250+BK345+BK357</f>
        <v>0</v>
      </c>
    </row>
    <row r="102" spans="2:63" s="11" customFormat="1" ht="22.9" customHeight="1">
      <c r="B102" s="116"/>
      <c r="D102" s="117" t="s">
        <v>73</v>
      </c>
      <c r="E102" s="126" t="s">
        <v>139</v>
      </c>
      <c r="F102" s="126" t="s">
        <v>140</v>
      </c>
      <c r="I102" s="119"/>
      <c r="J102" s="127">
        <f>BK102</f>
        <v>0</v>
      </c>
      <c r="L102" s="116"/>
      <c r="M102" s="121"/>
      <c r="P102" s="122">
        <f>SUM(P103:P122)</f>
        <v>0</v>
      </c>
      <c r="R102" s="122">
        <f>SUM(R103:R122)</f>
        <v>0.7901875800000001</v>
      </c>
      <c r="T102" s="123">
        <f>SUM(T103:T122)</f>
        <v>0</v>
      </c>
      <c r="AR102" s="117" t="s">
        <v>82</v>
      </c>
      <c r="AT102" s="124" t="s">
        <v>73</v>
      </c>
      <c r="AU102" s="124" t="s">
        <v>82</v>
      </c>
      <c r="AY102" s="117" t="s">
        <v>138</v>
      </c>
      <c r="BK102" s="125">
        <f>SUM(BK103:BK122)</f>
        <v>0</v>
      </c>
    </row>
    <row r="103" spans="2:65" s="1" customFormat="1" ht="24.2" customHeight="1">
      <c r="B103" s="32"/>
      <c r="C103" s="128" t="s">
        <v>82</v>
      </c>
      <c r="D103" s="128" t="s">
        <v>141</v>
      </c>
      <c r="E103" s="129" t="s">
        <v>142</v>
      </c>
      <c r="F103" s="130" t="s">
        <v>143</v>
      </c>
      <c r="G103" s="131" t="s">
        <v>144</v>
      </c>
      <c r="H103" s="132">
        <v>2.394</v>
      </c>
      <c r="I103" s="133"/>
      <c r="J103" s="134">
        <f>ROUND(I103*H103,2)</f>
        <v>0</v>
      </c>
      <c r="K103" s="130" t="s">
        <v>145</v>
      </c>
      <c r="L103" s="32"/>
      <c r="M103" s="135" t="s">
        <v>19</v>
      </c>
      <c r="N103" s="136" t="s">
        <v>45</v>
      </c>
      <c r="P103" s="137">
        <f>O103*H103</f>
        <v>0</v>
      </c>
      <c r="Q103" s="137">
        <v>0.28705</v>
      </c>
      <c r="R103" s="137">
        <f>Q103*H103</f>
        <v>0.6871977000000001</v>
      </c>
      <c r="S103" s="137">
        <v>0</v>
      </c>
      <c r="T103" s="138">
        <f>S103*H103</f>
        <v>0</v>
      </c>
      <c r="AR103" s="139" t="s">
        <v>139</v>
      </c>
      <c r="AT103" s="139" t="s">
        <v>141</v>
      </c>
      <c r="AU103" s="139" t="s">
        <v>84</v>
      </c>
      <c r="AY103" s="17" t="s">
        <v>138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7" t="s">
        <v>82</v>
      </c>
      <c r="BK103" s="140">
        <f>ROUND(I103*H103,2)</f>
        <v>0</v>
      </c>
      <c r="BL103" s="17" t="s">
        <v>139</v>
      </c>
      <c r="BM103" s="139" t="s">
        <v>146</v>
      </c>
    </row>
    <row r="104" spans="2:47" s="1" customFormat="1" ht="11.25">
      <c r="B104" s="32"/>
      <c r="D104" s="141" t="s">
        <v>147</v>
      </c>
      <c r="F104" s="142" t="s">
        <v>148</v>
      </c>
      <c r="I104" s="143"/>
      <c r="L104" s="32"/>
      <c r="M104" s="144"/>
      <c r="T104" s="53"/>
      <c r="AT104" s="17" t="s">
        <v>147</v>
      </c>
      <c r="AU104" s="17" t="s">
        <v>84</v>
      </c>
    </row>
    <row r="105" spans="2:51" s="12" customFormat="1" ht="11.25">
      <c r="B105" s="145"/>
      <c r="D105" s="146" t="s">
        <v>149</v>
      </c>
      <c r="E105" s="147" t="s">
        <v>19</v>
      </c>
      <c r="F105" s="148" t="s">
        <v>150</v>
      </c>
      <c r="H105" s="147" t="s">
        <v>19</v>
      </c>
      <c r="I105" s="149"/>
      <c r="L105" s="145"/>
      <c r="M105" s="150"/>
      <c r="T105" s="151"/>
      <c r="AT105" s="147" t="s">
        <v>149</v>
      </c>
      <c r="AU105" s="147" t="s">
        <v>84</v>
      </c>
      <c r="AV105" s="12" t="s">
        <v>82</v>
      </c>
      <c r="AW105" s="12" t="s">
        <v>36</v>
      </c>
      <c r="AX105" s="12" t="s">
        <v>74</v>
      </c>
      <c r="AY105" s="147" t="s">
        <v>138</v>
      </c>
    </row>
    <row r="106" spans="2:51" s="13" customFormat="1" ht="11.25">
      <c r="B106" s="152"/>
      <c r="D106" s="146" t="s">
        <v>149</v>
      </c>
      <c r="E106" s="153" t="s">
        <v>19</v>
      </c>
      <c r="F106" s="154" t="s">
        <v>151</v>
      </c>
      <c r="H106" s="155">
        <v>2.394</v>
      </c>
      <c r="I106" s="156"/>
      <c r="L106" s="152"/>
      <c r="M106" s="157"/>
      <c r="T106" s="158"/>
      <c r="AT106" s="153" t="s">
        <v>149</v>
      </c>
      <c r="AU106" s="153" t="s">
        <v>84</v>
      </c>
      <c r="AV106" s="13" t="s">
        <v>84</v>
      </c>
      <c r="AW106" s="13" t="s">
        <v>36</v>
      </c>
      <c r="AX106" s="13" t="s">
        <v>82</v>
      </c>
      <c r="AY106" s="153" t="s">
        <v>138</v>
      </c>
    </row>
    <row r="107" spans="2:65" s="1" customFormat="1" ht="24.2" customHeight="1">
      <c r="B107" s="32"/>
      <c r="C107" s="128" t="s">
        <v>84</v>
      </c>
      <c r="D107" s="128" t="s">
        <v>141</v>
      </c>
      <c r="E107" s="129" t="s">
        <v>152</v>
      </c>
      <c r="F107" s="130" t="s">
        <v>153</v>
      </c>
      <c r="G107" s="131" t="s">
        <v>144</v>
      </c>
      <c r="H107" s="132">
        <v>4.788</v>
      </c>
      <c r="I107" s="133"/>
      <c r="J107" s="134">
        <f>ROUND(I107*H107,2)</f>
        <v>0</v>
      </c>
      <c r="K107" s="130" t="s">
        <v>145</v>
      </c>
      <c r="L107" s="32"/>
      <c r="M107" s="135" t="s">
        <v>19</v>
      </c>
      <c r="N107" s="136" t="s">
        <v>45</v>
      </c>
      <c r="P107" s="137">
        <f>O107*H107</f>
        <v>0</v>
      </c>
      <c r="Q107" s="137">
        <v>0.02051</v>
      </c>
      <c r="R107" s="137">
        <f>Q107*H107</f>
        <v>0.09820188</v>
      </c>
      <c r="S107" s="137">
        <v>0</v>
      </c>
      <c r="T107" s="138">
        <f>S107*H107</f>
        <v>0</v>
      </c>
      <c r="AR107" s="139" t="s">
        <v>139</v>
      </c>
      <c r="AT107" s="139" t="s">
        <v>141</v>
      </c>
      <c r="AU107" s="139" t="s">
        <v>84</v>
      </c>
      <c r="AY107" s="17" t="s">
        <v>138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82</v>
      </c>
      <c r="BK107" s="140">
        <f>ROUND(I107*H107,2)</f>
        <v>0</v>
      </c>
      <c r="BL107" s="17" t="s">
        <v>139</v>
      </c>
      <c r="BM107" s="139" t="s">
        <v>154</v>
      </c>
    </row>
    <row r="108" spans="2:47" s="1" customFormat="1" ht="11.25">
      <c r="B108" s="32"/>
      <c r="D108" s="141" t="s">
        <v>147</v>
      </c>
      <c r="F108" s="142" t="s">
        <v>155</v>
      </c>
      <c r="I108" s="143"/>
      <c r="L108" s="32"/>
      <c r="M108" s="144"/>
      <c r="T108" s="53"/>
      <c r="AT108" s="17" t="s">
        <v>147</v>
      </c>
      <c r="AU108" s="17" t="s">
        <v>84</v>
      </c>
    </row>
    <row r="109" spans="2:51" s="12" customFormat="1" ht="11.25">
      <c r="B109" s="145"/>
      <c r="D109" s="146" t="s">
        <v>149</v>
      </c>
      <c r="E109" s="147" t="s">
        <v>19</v>
      </c>
      <c r="F109" s="148" t="s">
        <v>156</v>
      </c>
      <c r="H109" s="147" t="s">
        <v>19</v>
      </c>
      <c r="I109" s="149"/>
      <c r="L109" s="145"/>
      <c r="M109" s="150"/>
      <c r="T109" s="151"/>
      <c r="AT109" s="147" t="s">
        <v>149</v>
      </c>
      <c r="AU109" s="147" t="s">
        <v>84</v>
      </c>
      <c r="AV109" s="12" t="s">
        <v>82</v>
      </c>
      <c r="AW109" s="12" t="s">
        <v>36</v>
      </c>
      <c r="AX109" s="12" t="s">
        <v>74</v>
      </c>
      <c r="AY109" s="147" t="s">
        <v>138</v>
      </c>
    </row>
    <row r="110" spans="2:51" s="13" customFormat="1" ht="11.25">
      <c r="B110" s="152"/>
      <c r="D110" s="146" t="s">
        <v>149</v>
      </c>
      <c r="E110" s="153" t="s">
        <v>19</v>
      </c>
      <c r="F110" s="154" t="s">
        <v>157</v>
      </c>
      <c r="H110" s="155">
        <v>4.788</v>
      </c>
      <c r="I110" s="156"/>
      <c r="L110" s="152"/>
      <c r="M110" s="157"/>
      <c r="T110" s="158"/>
      <c r="AT110" s="153" t="s">
        <v>149</v>
      </c>
      <c r="AU110" s="153" t="s">
        <v>84</v>
      </c>
      <c r="AV110" s="13" t="s">
        <v>84</v>
      </c>
      <c r="AW110" s="13" t="s">
        <v>36</v>
      </c>
      <c r="AX110" s="13" t="s">
        <v>82</v>
      </c>
      <c r="AY110" s="153" t="s">
        <v>138</v>
      </c>
    </row>
    <row r="111" spans="2:65" s="1" customFormat="1" ht="24.2" customHeight="1">
      <c r="B111" s="32"/>
      <c r="C111" s="128" t="s">
        <v>94</v>
      </c>
      <c r="D111" s="128" t="s">
        <v>141</v>
      </c>
      <c r="E111" s="129" t="s">
        <v>158</v>
      </c>
      <c r="F111" s="130" t="s">
        <v>159</v>
      </c>
      <c r="G111" s="131" t="s">
        <v>144</v>
      </c>
      <c r="H111" s="132">
        <v>4.788</v>
      </c>
      <c r="I111" s="133"/>
      <c r="J111" s="134">
        <f>ROUND(I111*H111,2)</f>
        <v>0</v>
      </c>
      <c r="K111" s="130" t="s">
        <v>145</v>
      </c>
      <c r="L111" s="32"/>
      <c r="M111" s="135" t="s">
        <v>19</v>
      </c>
      <c r="N111" s="136" t="s">
        <v>45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139</v>
      </c>
      <c r="AT111" s="139" t="s">
        <v>141</v>
      </c>
      <c r="AU111" s="139" t="s">
        <v>84</v>
      </c>
      <c r="AY111" s="17" t="s">
        <v>138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82</v>
      </c>
      <c r="BK111" s="140">
        <f>ROUND(I111*H111,2)</f>
        <v>0</v>
      </c>
      <c r="BL111" s="17" t="s">
        <v>139</v>
      </c>
      <c r="BM111" s="139" t="s">
        <v>160</v>
      </c>
    </row>
    <row r="112" spans="2:47" s="1" customFormat="1" ht="11.25">
      <c r="B112" s="32"/>
      <c r="D112" s="141" t="s">
        <v>147</v>
      </c>
      <c r="F112" s="142" t="s">
        <v>161</v>
      </c>
      <c r="I112" s="143"/>
      <c r="L112" s="32"/>
      <c r="M112" s="144"/>
      <c r="T112" s="53"/>
      <c r="AT112" s="17" t="s">
        <v>147</v>
      </c>
      <c r="AU112" s="17" t="s">
        <v>84</v>
      </c>
    </row>
    <row r="113" spans="2:51" s="12" customFormat="1" ht="11.25">
      <c r="B113" s="145"/>
      <c r="D113" s="146" t="s">
        <v>149</v>
      </c>
      <c r="E113" s="147" t="s">
        <v>19</v>
      </c>
      <c r="F113" s="148" t="s">
        <v>156</v>
      </c>
      <c r="H113" s="147" t="s">
        <v>19</v>
      </c>
      <c r="I113" s="149"/>
      <c r="L113" s="145"/>
      <c r="M113" s="150"/>
      <c r="T113" s="151"/>
      <c r="AT113" s="147" t="s">
        <v>149</v>
      </c>
      <c r="AU113" s="147" t="s">
        <v>84</v>
      </c>
      <c r="AV113" s="12" t="s">
        <v>82</v>
      </c>
      <c r="AW113" s="12" t="s">
        <v>36</v>
      </c>
      <c r="AX113" s="12" t="s">
        <v>74</v>
      </c>
      <c r="AY113" s="147" t="s">
        <v>138</v>
      </c>
    </row>
    <row r="114" spans="2:51" s="13" customFormat="1" ht="11.25">
      <c r="B114" s="152"/>
      <c r="D114" s="146" t="s">
        <v>149</v>
      </c>
      <c r="E114" s="153" t="s">
        <v>19</v>
      </c>
      <c r="F114" s="154" t="s">
        <v>157</v>
      </c>
      <c r="H114" s="155">
        <v>4.788</v>
      </c>
      <c r="I114" s="156"/>
      <c r="L114" s="152"/>
      <c r="M114" s="157"/>
      <c r="T114" s="158"/>
      <c r="AT114" s="153" t="s">
        <v>149</v>
      </c>
      <c r="AU114" s="153" t="s">
        <v>84</v>
      </c>
      <c r="AV114" s="13" t="s">
        <v>84</v>
      </c>
      <c r="AW114" s="13" t="s">
        <v>36</v>
      </c>
      <c r="AX114" s="13" t="s">
        <v>82</v>
      </c>
      <c r="AY114" s="153" t="s">
        <v>138</v>
      </c>
    </row>
    <row r="115" spans="2:65" s="1" customFormat="1" ht="24.2" customHeight="1">
      <c r="B115" s="32"/>
      <c r="C115" s="128" t="s">
        <v>139</v>
      </c>
      <c r="D115" s="128" t="s">
        <v>141</v>
      </c>
      <c r="E115" s="129" t="s">
        <v>162</v>
      </c>
      <c r="F115" s="130" t="s">
        <v>163</v>
      </c>
      <c r="G115" s="131" t="s">
        <v>144</v>
      </c>
      <c r="H115" s="132">
        <v>4.788</v>
      </c>
      <c r="I115" s="133"/>
      <c r="J115" s="134">
        <f>ROUND(I115*H115,2)</f>
        <v>0</v>
      </c>
      <c r="K115" s="130" t="s">
        <v>145</v>
      </c>
      <c r="L115" s="32"/>
      <c r="M115" s="135" t="s">
        <v>19</v>
      </c>
      <c r="N115" s="136" t="s">
        <v>45</v>
      </c>
      <c r="P115" s="137">
        <f>O115*H115</f>
        <v>0</v>
      </c>
      <c r="Q115" s="137">
        <v>0.001</v>
      </c>
      <c r="R115" s="137">
        <f>Q115*H115</f>
        <v>0.004788000000000001</v>
      </c>
      <c r="S115" s="137">
        <v>0</v>
      </c>
      <c r="T115" s="138">
        <f>S115*H115</f>
        <v>0</v>
      </c>
      <c r="AR115" s="139" t="s">
        <v>139</v>
      </c>
      <c r="AT115" s="139" t="s">
        <v>141</v>
      </c>
      <c r="AU115" s="139" t="s">
        <v>84</v>
      </c>
      <c r="AY115" s="17" t="s">
        <v>138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82</v>
      </c>
      <c r="BK115" s="140">
        <f>ROUND(I115*H115,2)</f>
        <v>0</v>
      </c>
      <c r="BL115" s="17" t="s">
        <v>139</v>
      </c>
      <c r="BM115" s="139" t="s">
        <v>164</v>
      </c>
    </row>
    <row r="116" spans="2:47" s="1" customFormat="1" ht="11.25">
      <c r="B116" s="32"/>
      <c r="D116" s="141" t="s">
        <v>147</v>
      </c>
      <c r="F116" s="142" t="s">
        <v>165</v>
      </c>
      <c r="I116" s="143"/>
      <c r="L116" s="32"/>
      <c r="M116" s="144"/>
      <c r="T116" s="53"/>
      <c r="AT116" s="17" t="s">
        <v>147</v>
      </c>
      <c r="AU116" s="17" t="s">
        <v>84</v>
      </c>
    </row>
    <row r="117" spans="2:51" s="12" customFormat="1" ht="11.25">
      <c r="B117" s="145"/>
      <c r="D117" s="146" t="s">
        <v>149</v>
      </c>
      <c r="E117" s="147" t="s">
        <v>19</v>
      </c>
      <c r="F117" s="148" t="s">
        <v>156</v>
      </c>
      <c r="H117" s="147" t="s">
        <v>19</v>
      </c>
      <c r="I117" s="149"/>
      <c r="L117" s="145"/>
      <c r="M117" s="150"/>
      <c r="T117" s="151"/>
      <c r="AT117" s="147" t="s">
        <v>149</v>
      </c>
      <c r="AU117" s="147" t="s">
        <v>84</v>
      </c>
      <c r="AV117" s="12" t="s">
        <v>82</v>
      </c>
      <c r="AW117" s="12" t="s">
        <v>36</v>
      </c>
      <c r="AX117" s="12" t="s">
        <v>74</v>
      </c>
      <c r="AY117" s="147" t="s">
        <v>138</v>
      </c>
    </row>
    <row r="118" spans="2:51" s="13" customFormat="1" ht="11.25">
      <c r="B118" s="152"/>
      <c r="D118" s="146" t="s">
        <v>149</v>
      </c>
      <c r="E118" s="153" t="s">
        <v>19</v>
      </c>
      <c r="F118" s="154" t="s">
        <v>157</v>
      </c>
      <c r="H118" s="155">
        <v>4.788</v>
      </c>
      <c r="I118" s="156"/>
      <c r="L118" s="152"/>
      <c r="M118" s="157"/>
      <c r="T118" s="158"/>
      <c r="AT118" s="153" t="s">
        <v>149</v>
      </c>
      <c r="AU118" s="153" t="s">
        <v>84</v>
      </c>
      <c r="AV118" s="13" t="s">
        <v>84</v>
      </c>
      <c r="AW118" s="13" t="s">
        <v>36</v>
      </c>
      <c r="AX118" s="13" t="s">
        <v>82</v>
      </c>
      <c r="AY118" s="153" t="s">
        <v>138</v>
      </c>
    </row>
    <row r="119" spans="2:65" s="1" customFormat="1" ht="24.2" customHeight="1">
      <c r="B119" s="32"/>
      <c r="C119" s="128" t="s">
        <v>166</v>
      </c>
      <c r="D119" s="128" t="s">
        <v>141</v>
      </c>
      <c r="E119" s="129" t="s">
        <v>167</v>
      </c>
      <c r="F119" s="130" t="s">
        <v>168</v>
      </c>
      <c r="G119" s="131" t="s">
        <v>144</v>
      </c>
      <c r="H119" s="132">
        <v>4.788</v>
      </c>
      <c r="I119" s="133"/>
      <c r="J119" s="134">
        <f>ROUND(I119*H119,2)</f>
        <v>0</v>
      </c>
      <c r="K119" s="130" t="s">
        <v>145</v>
      </c>
      <c r="L119" s="32"/>
      <c r="M119" s="135" t="s">
        <v>19</v>
      </c>
      <c r="N119" s="136" t="s">
        <v>45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139</v>
      </c>
      <c r="AT119" s="139" t="s">
        <v>141</v>
      </c>
      <c r="AU119" s="139" t="s">
        <v>84</v>
      </c>
      <c r="AY119" s="17" t="s">
        <v>138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82</v>
      </c>
      <c r="BK119" s="140">
        <f>ROUND(I119*H119,2)</f>
        <v>0</v>
      </c>
      <c r="BL119" s="17" t="s">
        <v>139</v>
      </c>
      <c r="BM119" s="139" t="s">
        <v>169</v>
      </c>
    </row>
    <row r="120" spans="2:47" s="1" customFormat="1" ht="11.25">
      <c r="B120" s="32"/>
      <c r="D120" s="141" t="s">
        <v>147</v>
      </c>
      <c r="F120" s="142" t="s">
        <v>170</v>
      </c>
      <c r="I120" s="143"/>
      <c r="L120" s="32"/>
      <c r="M120" s="144"/>
      <c r="T120" s="53"/>
      <c r="AT120" s="17" t="s">
        <v>147</v>
      </c>
      <c r="AU120" s="17" t="s">
        <v>84</v>
      </c>
    </row>
    <row r="121" spans="2:51" s="12" customFormat="1" ht="11.25">
      <c r="B121" s="145"/>
      <c r="D121" s="146" t="s">
        <v>149</v>
      </c>
      <c r="E121" s="147" t="s">
        <v>19</v>
      </c>
      <c r="F121" s="148" t="s">
        <v>156</v>
      </c>
      <c r="H121" s="147" t="s">
        <v>19</v>
      </c>
      <c r="I121" s="149"/>
      <c r="L121" s="145"/>
      <c r="M121" s="150"/>
      <c r="T121" s="151"/>
      <c r="AT121" s="147" t="s">
        <v>149</v>
      </c>
      <c r="AU121" s="147" t="s">
        <v>84</v>
      </c>
      <c r="AV121" s="12" t="s">
        <v>82</v>
      </c>
      <c r="AW121" s="12" t="s">
        <v>36</v>
      </c>
      <c r="AX121" s="12" t="s">
        <v>74</v>
      </c>
      <c r="AY121" s="147" t="s">
        <v>138</v>
      </c>
    </row>
    <row r="122" spans="2:51" s="13" customFormat="1" ht="11.25">
      <c r="B122" s="152"/>
      <c r="D122" s="146" t="s">
        <v>149</v>
      </c>
      <c r="E122" s="153" t="s">
        <v>19</v>
      </c>
      <c r="F122" s="154" t="s">
        <v>157</v>
      </c>
      <c r="H122" s="155">
        <v>4.788</v>
      </c>
      <c r="I122" s="156"/>
      <c r="L122" s="152"/>
      <c r="M122" s="157"/>
      <c r="T122" s="158"/>
      <c r="AT122" s="153" t="s">
        <v>149</v>
      </c>
      <c r="AU122" s="153" t="s">
        <v>84</v>
      </c>
      <c r="AV122" s="13" t="s">
        <v>84</v>
      </c>
      <c r="AW122" s="13" t="s">
        <v>36</v>
      </c>
      <c r="AX122" s="13" t="s">
        <v>82</v>
      </c>
      <c r="AY122" s="153" t="s">
        <v>138</v>
      </c>
    </row>
    <row r="123" spans="2:63" s="11" customFormat="1" ht="22.9" customHeight="1">
      <c r="B123" s="116"/>
      <c r="D123" s="117" t="s">
        <v>73</v>
      </c>
      <c r="E123" s="126" t="s">
        <v>171</v>
      </c>
      <c r="F123" s="126" t="s">
        <v>172</v>
      </c>
      <c r="I123" s="119"/>
      <c r="J123" s="127">
        <f>BK123</f>
        <v>0</v>
      </c>
      <c r="L123" s="116"/>
      <c r="M123" s="121"/>
      <c r="P123" s="122">
        <f>SUM(P124:P249)</f>
        <v>0</v>
      </c>
      <c r="R123" s="122">
        <f>SUM(R124:R249)</f>
        <v>4.7770385</v>
      </c>
      <c r="T123" s="123">
        <f>SUM(T124:T249)</f>
        <v>0</v>
      </c>
      <c r="AR123" s="117" t="s">
        <v>82</v>
      </c>
      <c r="AT123" s="124" t="s">
        <v>73</v>
      </c>
      <c r="AU123" s="124" t="s">
        <v>82</v>
      </c>
      <c r="AY123" s="117" t="s">
        <v>138</v>
      </c>
      <c r="BK123" s="125">
        <f>SUM(BK124:BK249)</f>
        <v>0</v>
      </c>
    </row>
    <row r="124" spans="2:65" s="1" customFormat="1" ht="16.5" customHeight="1">
      <c r="B124" s="32"/>
      <c r="C124" s="128" t="s">
        <v>171</v>
      </c>
      <c r="D124" s="128" t="s">
        <v>141</v>
      </c>
      <c r="E124" s="129" t="s">
        <v>173</v>
      </c>
      <c r="F124" s="130" t="s">
        <v>174</v>
      </c>
      <c r="G124" s="131" t="s">
        <v>144</v>
      </c>
      <c r="H124" s="132">
        <v>1.2</v>
      </c>
      <c r="I124" s="133"/>
      <c r="J124" s="134">
        <f>ROUND(I124*H124,2)</f>
        <v>0</v>
      </c>
      <c r="K124" s="130" t="s">
        <v>145</v>
      </c>
      <c r="L124" s="32"/>
      <c r="M124" s="135" t="s">
        <v>19</v>
      </c>
      <c r="N124" s="136" t="s">
        <v>45</v>
      </c>
      <c r="P124" s="137">
        <f>O124*H124</f>
        <v>0</v>
      </c>
      <c r="Q124" s="137">
        <v>0.0389</v>
      </c>
      <c r="R124" s="137">
        <f>Q124*H124</f>
        <v>0.04667999999999999</v>
      </c>
      <c r="S124" s="137">
        <v>0</v>
      </c>
      <c r="T124" s="138">
        <f>S124*H124</f>
        <v>0</v>
      </c>
      <c r="AR124" s="139" t="s">
        <v>139</v>
      </c>
      <c r="AT124" s="139" t="s">
        <v>141</v>
      </c>
      <c r="AU124" s="139" t="s">
        <v>84</v>
      </c>
      <c r="AY124" s="17" t="s">
        <v>138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82</v>
      </c>
      <c r="BK124" s="140">
        <f>ROUND(I124*H124,2)</f>
        <v>0</v>
      </c>
      <c r="BL124" s="17" t="s">
        <v>139</v>
      </c>
      <c r="BM124" s="139" t="s">
        <v>175</v>
      </c>
    </row>
    <row r="125" spans="2:47" s="1" customFormat="1" ht="11.25">
      <c r="B125" s="32"/>
      <c r="D125" s="141" t="s">
        <v>147</v>
      </c>
      <c r="F125" s="142" t="s">
        <v>176</v>
      </c>
      <c r="I125" s="143"/>
      <c r="L125" s="32"/>
      <c r="M125" s="144"/>
      <c r="T125" s="53"/>
      <c r="AT125" s="17" t="s">
        <v>147</v>
      </c>
      <c r="AU125" s="17" t="s">
        <v>84</v>
      </c>
    </row>
    <row r="126" spans="2:51" s="12" customFormat="1" ht="11.25">
      <c r="B126" s="145"/>
      <c r="D126" s="146" t="s">
        <v>149</v>
      </c>
      <c r="E126" s="147" t="s">
        <v>19</v>
      </c>
      <c r="F126" s="148" t="s">
        <v>177</v>
      </c>
      <c r="H126" s="147" t="s">
        <v>19</v>
      </c>
      <c r="I126" s="149"/>
      <c r="L126" s="145"/>
      <c r="M126" s="150"/>
      <c r="T126" s="151"/>
      <c r="AT126" s="147" t="s">
        <v>149</v>
      </c>
      <c r="AU126" s="147" t="s">
        <v>84</v>
      </c>
      <c r="AV126" s="12" t="s">
        <v>82</v>
      </c>
      <c r="AW126" s="12" t="s">
        <v>36</v>
      </c>
      <c r="AX126" s="12" t="s">
        <v>74</v>
      </c>
      <c r="AY126" s="147" t="s">
        <v>138</v>
      </c>
    </row>
    <row r="127" spans="2:51" s="13" customFormat="1" ht="11.25">
      <c r="B127" s="152"/>
      <c r="D127" s="146" t="s">
        <v>149</v>
      </c>
      <c r="E127" s="153" t="s">
        <v>19</v>
      </c>
      <c r="F127" s="154" t="s">
        <v>178</v>
      </c>
      <c r="H127" s="155">
        <v>1.2</v>
      </c>
      <c r="I127" s="156"/>
      <c r="L127" s="152"/>
      <c r="M127" s="157"/>
      <c r="T127" s="158"/>
      <c r="AT127" s="153" t="s">
        <v>149</v>
      </c>
      <c r="AU127" s="153" t="s">
        <v>84</v>
      </c>
      <c r="AV127" s="13" t="s">
        <v>84</v>
      </c>
      <c r="AW127" s="13" t="s">
        <v>36</v>
      </c>
      <c r="AX127" s="13" t="s">
        <v>82</v>
      </c>
      <c r="AY127" s="153" t="s">
        <v>138</v>
      </c>
    </row>
    <row r="128" spans="2:65" s="1" customFormat="1" ht="16.5" customHeight="1">
      <c r="B128" s="32"/>
      <c r="C128" s="128" t="s">
        <v>179</v>
      </c>
      <c r="D128" s="128" t="s">
        <v>141</v>
      </c>
      <c r="E128" s="129" t="s">
        <v>180</v>
      </c>
      <c r="F128" s="130" t="s">
        <v>181</v>
      </c>
      <c r="G128" s="131" t="s">
        <v>144</v>
      </c>
      <c r="H128" s="132">
        <v>1.2</v>
      </c>
      <c r="I128" s="133"/>
      <c r="J128" s="134">
        <f>ROUND(I128*H128,2)</f>
        <v>0</v>
      </c>
      <c r="K128" s="130" t="s">
        <v>145</v>
      </c>
      <c r="L128" s="32"/>
      <c r="M128" s="135" t="s">
        <v>19</v>
      </c>
      <c r="N128" s="136" t="s">
        <v>45</v>
      </c>
      <c r="P128" s="137">
        <f>O128*H128</f>
        <v>0</v>
      </c>
      <c r="Q128" s="137">
        <v>0.04153</v>
      </c>
      <c r="R128" s="137">
        <f>Q128*H128</f>
        <v>0.049836</v>
      </c>
      <c r="S128" s="137">
        <v>0</v>
      </c>
      <c r="T128" s="138">
        <f>S128*H128</f>
        <v>0</v>
      </c>
      <c r="AR128" s="139" t="s">
        <v>139</v>
      </c>
      <c r="AT128" s="139" t="s">
        <v>141</v>
      </c>
      <c r="AU128" s="139" t="s">
        <v>84</v>
      </c>
      <c r="AY128" s="17" t="s">
        <v>138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82</v>
      </c>
      <c r="BK128" s="140">
        <f>ROUND(I128*H128,2)</f>
        <v>0</v>
      </c>
      <c r="BL128" s="17" t="s">
        <v>139</v>
      </c>
      <c r="BM128" s="139" t="s">
        <v>182</v>
      </c>
    </row>
    <row r="129" spans="2:47" s="1" customFormat="1" ht="11.25">
      <c r="B129" s="32"/>
      <c r="D129" s="141" t="s">
        <v>147</v>
      </c>
      <c r="F129" s="142" t="s">
        <v>183</v>
      </c>
      <c r="I129" s="143"/>
      <c r="L129" s="32"/>
      <c r="M129" s="144"/>
      <c r="T129" s="53"/>
      <c r="AT129" s="17" t="s">
        <v>147</v>
      </c>
      <c r="AU129" s="17" t="s">
        <v>84</v>
      </c>
    </row>
    <row r="130" spans="2:51" s="12" customFormat="1" ht="11.25">
      <c r="B130" s="145"/>
      <c r="D130" s="146" t="s">
        <v>149</v>
      </c>
      <c r="E130" s="147" t="s">
        <v>19</v>
      </c>
      <c r="F130" s="148" t="s">
        <v>177</v>
      </c>
      <c r="H130" s="147" t="s">
        <v>19</v>
      </c>
      <c r="I130" s="149"/>
      <c r="L130" s="145"/>
      <c r="M130" s="150"/>
      <c r="T130" s="151"/>
      <c r="AT130" s="147" t="s">
        <v>149</v>
      </c>
      <c r="AU130" s="147" t="s">
        <v>84</v>
      </c>
      <c r="AV130" s="12" t="s">
        <v>82</v>
      </c>
      <c r="AW130" s="12" t="s">
        <v>36</v>
      </c>
      <c r="AX130" s="12" t="s">
        <v>74</v>
      </c>
      <c r="AY130" s="147" t="s">
        <v>138</v>
      </c>
    </row>
    <row r="131" spans="2:51" s="13" customFormat="1" ht="11.25">
      <c r="B131" s="152"/>
      <c r="D131" s="146" t="s">
        <v>149</v>
      </c>
      <c r="E131" s="153" t="s">
        <v>19</v>
      </c>
      <c r="F131" s="154" t="s">
        <v>178</v>
      </c>
      <c r="H131" s="155">
        <v>1.2</v>
      </c>
      <c r="I131" s="156"/>
      <c r="L131" s="152"/>
      <c r="M131" s="157"/>
      <c r="T131" s="158"/>
      <c r="AT131" s="153" t="s">
        <v>149</v>
      </c>
      <c r="AU131" s="153" t="s">
        <v>84</v>
      </c>
      <c r="AV131" s="13" t="s">
        <v>84</v>
      </c>
      <c r="AW131" s="13" t="s">
        <v>36</v>
      </c>
      <c r="AX131" s="13" t="s">
        <v>82</v>
      </c>
      <c r="AY131" s="153" t="s">
        <v>138</v>
      </c>
    </row>
    <row r="132" spans="2:65" s="1" customFormat="1" ht="16.5" customHeight="1">
      <c r="B132" s="32"/>
      <c r="C132" s="128" t="s">
        <v>184</v>
      </c>
      <c r="D132" s="128" t="s">
        <v>141</v>
      </c>
      <c r="E132" s="129" t="s">
        <v>185</v>
      </c>
      <c r="F132" s="130" t="s">
        <v>186</v>
      </c>
      <c r="G132" s="131" t="s">
        <v>144</v>
      </c>
      <c r="H132" s="132">
        <v>17.55</v>
      </c>
      <c r="I132" s="133"/>
      <c r="J132" s="134">
        <f>ROUND(I132*H132,2)</f>
        <v>0</v>
      </c>
      <c r="K132" s="130" t="s">
        <v>145</v>
      </c>
      <c r="L132" s="32"/>
      <c r="M132" s="135" t="s">
        <v>19</v>
      </c>
      <c r="N132" s="136" t="s">
        <v>45</v>
      </c>
      <c r="P132" s="137">
        <f>O132*H132</f>
        <v>0</v>
      </c>
      <c r="Q132" s="137">
        <v>0.00026</v>
      </c>
      <c r="R132" s="137">
        <f>Q132*H132</f>
        <v>0.004563</v>
      </c>
      <c r="S132" s="137">
        <v>0</v>
      </c>
      <c r="T132" s="138">
        <f>S132*H132</f>
        <v>0</v>
      </c>
      <c r="AR132" s="139" t="s">
        <v>139</v>
      </c>
      <c r="AT132" s="139" t="s">
        <v>141</v>
      </c>
      <c r="AU132" s="139" t="s">
        <v>84</v>
      </c>
      <c r="AY132" s="17" t="s">
        <v>138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82</v>
      </c>
      <c r="BK132" s="140">
        <f>ROUND(I132*H132,2)</f>
        <v>0</v>
      </c>
      <c r="BL132" s="17" t="s">
        <v>139</v>
      </c>
      <c r="BM132" s="139" t="s">
        <v>187</v>
      </c>
    </row>
    <row r="133" spans="2:47" s="1" customFormat="1" ht="11.25">
      <c r="B133" s="32"/>
      <c r="D133" s="141" t="s">
        <v>147</v>
      </c>
      <c r="F133" s="142" t="s">
        <v>188</v>
      </c>
      <c r="I133" s="143"/>
      <c r="L133" s="32"/>
      <c r="M133" s="144"/>
      <c r="T133" s="53"/>
      <c r="AT133" s="17" t="s">
        <v>147</v>
      </c>
      <c r="AU133" s="17" t="s">
        <v>84</v>
      </c>
    </row>
    <row r="134" spans="2:51" s="12" customFormat="1" ht="11.25">
      <c r="B134" s="145"/>
      <c r="D134" s="146" t="s">
        <v>149</v>
      </c>
      <c r="E134" s="147" t="s">
        <v>19</v>
      </c>
      <c r="F134" s="148" t="s">
        <v>189</v>
      </c>
      <c r="H134" s="147" t="s">
        <v>19</v>
      </c>
      <c r="I134" s="149"/>
      <c r="L134" s="145"/>
      <c r="M134" s="150"/>
      <c r="T134" s="151"/>
      <c r="AT134" s="147" t="s">
        <v>149</v>
      </c>
      <c r="AU134" s="147" t="s">
        <v>84</v>
      </c>
      <c r="AV134" s="12" t="s">
        <v>82</v>
      </c>
      <c r="AW134" s="12" t="s">
        <v>36</v>
      </c>
      <c r="AX134" s="12" t="s">
        <v>74</v>
      </c>
      <c r="AY134" s="147" t="s">
        <v>138</v>
      </c>
    </row>
    <row r="135" spans="2:51" s="13" customFormat="1" ht="11.25">
      <c r="B135" s="152"/>
      <c r="D135" s="146" t="s">
        <v>149</v>
      </c>
      <c r="E135" s="153" t="s">
        <v>19</v>
      </c>
      <c r="F135" s="154" t="s">
        <v>178</v>
      </c>
      <c r="H135" s="155">
        <v>1.2</v>
      </c>
      <c r="I135" s="156"/>
      <c r="L135" s="152"/>
      <c r="M135" s="157"/>
      <c r="T135" s="158"/>
      <c r="AT135" s="153" t="s">
        <v>149</v>
      </c>
      <c r="AU135" s="153" t="s">
        <v>84</v>
      </c>
      <c r="AV135" s="13" t="s">
        <v>84</v>
      </c>
      <c r="AW135" s="13" t="s">
        <v>36</v>
      </c>
      <c r="AX135" s="13" t="s">
        <v>74</v>
      </c>
      <c r="AY135" s="153" t="s">
        <v>138</v>
      </c>
    </row>
    <row r="136" spans="2:51" s="13" customFormat="1" ht="11.25">
      <c r="B136" s="152"/>
      <c r="D136" s="146" t="s">
        <v>149</v>
      </c>
      <c r="E136" s="153" t="s">
        <v>19</v>
      </c>
      <c r="F136" s="154" t="s">
        <v>190</v>
      </c>
      <c r="H136" s="155">
        <v>1.95</v>
      </c>
      <c r="I136" s="156"/>
      <c r="L136" s="152"/>
      <c r="M136" s="157"/>
      <c r="T136" s="158"/>
      <c r="AT136" s="153" t="s">
        <v>149</v>
      </c>
      <c r="AU136" s="153" t="s">
        <v>84</v>
      </c>
      <c r="AV136" s="13" t="s">
        <v>84</v>
      </c>
      <c r="AW136" s="13" t="s">
        <v>36</v>
      </c>
      <c r="AX136" s="13" t="s">
        <v>74</v>
      </c>
      <c r="AY136" s="153" t="s">
        <v>138</v>
      </c>
    </row>
    <row r="137" spans="2:51" s="12" customFormat="1" ht="11.25">
      <c r="B137" s="145"/>
      <c r="D137" s="146" t="s">
        <v>149</v>
      </c>
      <c r="E137" s="147" t="s">
        <v>19</v>
      </c>
      <c r="F137" s="148" t="s">
        <v>191</v>
      </c>
      <c r="H137" s="147" t="s">
        <v>19</v>
      </c>
      <c r="I137" s="149"/>
      <c r="L137" s="145"/>
      <c r="M137" s="150"/>
      <c r="T137" s="151"/>
      <c r="AT137" s="147" t="s">
        <v>149</v>
      </c>
      <c r="AU137" s="147" t="s">
        <v>84</v>
      </c>
      <c r="AV137" s="12" t="s">
        <v>82</v>
      </c>
      <c r="AW137" s="12" t="s">
        <v>36</v>
      </c>
      <c r="AX137" s="12" t="s">
        <v>74</v>
      </c>
      <c r="AY137" s="147" t="s">
        <v>138</v>
      </c>
    </row>
    <row r="138" spans="2:51" s="13" customFormat="1" ht="11.25">
      <c r="B138" s="152"/>
      <c r="D138" s="146" t="s">
        <v>149</v>
      </c>
      <c r="E138" s="153" t="s">
        <v>19</v>
      </c>
      <c r="F138" s="154" t="s">
        <v>192</v>
      </c>
      <c r="H138" s="155">
        <v>1.5</v>
      </c>
      <c r="I138" s="156"/>
      <c r="L138" s="152"/>
      <c r="M138" s="157"/>
      <c r="T138" s="158"/>
      <c r="AT138" s="153" t="s">
        <v>149</v>
      </c>
      <c r="AU138" s="153" t="s">
        <v>84</v>
      </c>
      <c r="AV138" s="13" t="s">
        <v>84</v>
      </c>
      <c r="AW138" s="13" t="s">
        <v>36</v>
      </c>
      <c r="AX138" s="13" t="s">
        <v>74</v>
      </c>
      <c r="AY138" s="153" t="s">
        <v>138</v>
      </c>
    </row>
    <row r="139" spans="2:51" s="12" customFormat="1" ht="11.25">
      <c r="B139" s="145"/>
      <c r="D139" s="146" t="s">
        <v>149</v>
      </c>
      <c r="E139" s="147" t="s">
        <v>19</v>
      </c>
      <c r="F139" s="148" t="s">
        <v>193</v>
      </c>
      <c r="H139" s="147" t="s">
        <v>19</v>
      </c>
      <c r="I139" s="149"/>
      <c r="L139" s="145"/>
      <c r="M139" s="150"/>
      <c r="T139" s="151"/>
      <c r="AT139" s="147" t="s">
        <v>149</v>
      </c>
      <c r="AU139" s="147" t="s">
        <v>84</v>
      </c>
      <c r="AV139" s="12" t="s">
        <v>82</v>
      </c>
      <c r="AW139" s="12" t="s">
        <v>36</v>
      </c>
      <c r="AX139" s="12" t="s">
        <v>74</v>
      </c>
      <c r="AY139" s="147" t="s">
        <v>138</v>
      </c>
    </row>
    <row r="140" spans="2:51" s="13" customFormat="1" ht="11.25">
      <c r="B140" s="152"/>
      <c r="D140" s="146" t="s">
        <v>149</v>
      </c>
      <c r="E140" s="153" t="s">
        <v>19</v>
      </c>
      <c r="F140" s="154" t="s">
        <v>194</v>
      </c>
      <c r="H140" s="155">
        <v>1.8</v>
      </c>
      <c r="I140" s="156"/>
      <c r="L140" s="152"/>
      <c r="M140" s="157"/>
      <c r="T140" s="158"/>
      <c r="AT140" s="153" t="s">
        <v>149</v>
      </c>
      <c r="AU140" s="153" t="s">
        <v>84</v>
      </c>
      <c r="AV140" s="13" t="s">
        <v>84</v>
      </c>
      <c r="AW140" s="13" t="s">
        <v>36</v>
      </c>
      <c r="AX140" s="13" t="s">
        <v>74</v>
      </c>
      <c r="AY140" s="153" t="s">
        <v>138</v>
      </c>
    </row>
    <row r="141" spans="2:51" s="12" customFormat="1" ht="11.25">
      <c r="B141" s="145"/>
      <c r="D141" s="146" t="s">
        <v>149</v>
      </c>
      <c r="E141" s="147" t="s">
        <v>19</v>
      </c>
      <c r="F141" s="148" t="s">
        <v>195</v>
      </c>
      <c r="H141" s="147" t="s">
        <v>19</v>
      </c>
      <c r="I141" s="149"/>
      <c r="L141" s="145"/>
      <c r="M141" s="150"/>
      <c r="T141" s="151"/>
      <c r="AT141" s="147" t="s">
        <v>149</v>
      </c>
      <c r="AU141" s="147" t="s">
        <v>84</v>
      </c>
      <c r="AV141" s="12" t="s">
        <v>82</v>
      </c>
      <c r="AW141" s="12" t="s">
        <v>36</v>
      </c>
      <c r="AX141" s="12" t="s">
        <v>74</v>
      </c>
      <c r="AY141" s="147" t="s">
        <v>138</v>
      </c>
    </row>
    <row r="142" spans="2:51" s="13" customFormat="1" ht="11.25">
      <c r="B142" s="152"/>
      <c r="D142" s="146" t="s">
        <v>149</v>
      </c>
      <c r="E142" s="153" t="s">
        <v>19</v>
      </c>
      <c r="F142" s="154" t="s">
        <v>196</v>
      </c>
      <c r="H142" s="155">
        <v>2.25</v>
      </c>
      <c r="I142" s="156"/>
      <c r="L142" s="152"/>
      <c r="M142" s="157"/>
      <c r="T142" s="158"/>
      <c r="AT142" s="153" t="s">
        <v>149</v>
      </c>
      <c r="AU142" s="153" t="s">
        <v>84</v>
      </c>
      <c r="AV142" s="13" t="s">
        <v>84</v>
      </c>
      <c r="AW142" s="13" t="s">
        <v>36</v>
      </c>
      <c r="AX142" s="13" t="s">
        <v>74</v>
      </c>
      <c r="AY142" s="153" t="s">
        <v>138</v>
      </c>
    </row>
    <row r="143" spans="2:51" s="12" customFormat="1" ht="11.25">
      <c r="B143" s="145"/>
      <c r="D143" s="146" t="s">
        <v>149</v>
      </c>
      <c r="E143" s="147" t="s">
        <v>19</v>
      </c>
      <c r="F143" s="148" t="s">
        <v>197</v>
      </c>
      <c r="H143" s="147" t="s">
        <v>19</v>
      </c>
      <c r="I143" s="149"/>
      <c r="L143" s="145"/>
      <c r="M143" s="150"/>
      <c r="T143" s="151"/>
      <c r="AT143" s="147" t="s">
        <v>149</v>
      </c>
      <c r="AU143" s="147" t="s">
        <v>84</v>
      </c>
      <c r="AV143" s="12" t="s">
        <v>82</v>
      </c>
      <c r="AW143" s="12" t="s">
        <v>36</v>
      </c>
      <c r="AX143" s="12" t="s">
        <v>74</v>
      </c>
      <c r="AY143" s="147" t="s">
        <v>138</v>
      </c>
    </row>
    <row r="144" spans="2:51" s="13" customFormat="1" ht="11.25">
      <c r="B144" s="152"/>
      <c r="D144" s="146" t="s">
        <v>149</v>
      </c>
      <c r="E144" s="153" t="s">
        <v>19</v>
      </c>
      <c r="F144" s="154" t="s">
        <v>190</v>
      </c>
      <c r="H144" s="155">
        <v>1.95</v>
      </c>
      <c r="I144" s="156"/>
      <c r="L144" s="152"/>
      <c r="M144" s="157"/>
      <c r="T144" s="158"/>
      <c r="AT144" s="153" t="s">
        <v>149</v>
      </c>
      <c r="AU144" s="153" t="s">
        <v>84</v>
      </c>
      <c r="AV144" s="13" t="s">
        <v>84</v>
      </c>
      <c r="AW144" s="13" t="s">
        <v>36</v>
      </c>
      <c r="AX144" s="13" t="s">
        <v>74</v>
      </c>
      <c r="AY144" s="153" t="s">
        <v>138</v>
      </c>
    </row>
    <row r="145" spans="2:51" s="12" customFormat="1" ht="11.25">
      <c r="B145" s="145"/>
      <c r="D145" s="146" t="s">
        <v>149</v>
      </c>
      <c r="E145" s="147" t="s">
        <v>19</v>
      </c>
      <c r="F145" s="148" t="s">
        <v>198</v>
      </c>
      <c r="H145" s="147" t="s">
        <v>19</v>
      </c>
      <c r="I145" s="149"/>
      <c r="L145" s="145"/>
      <c r="M145" s="150"/>
      <c r="T145" s="151"/>
      <c r="AT145" s="147" t="s">
        <v>149</v>
      </c>
      <c r="AU145" s="147" t="s">
        <v>84</v>
      </c>
      <c r="AV145" s="12" t="s">
        <v>82</v>
      </c>
      <c r="AW145" s="12" t="s">
        <v>36</v>
      </c>
      <c r="AX145" s="12" t="s">
        <v>74</v>
      </c>
      <c r="AY145" s="147" t="s">
        <v>138</v>
      </c>
    </row>
    <row r="146" spans="2:51" s="13" customFormat="1" ht="11.25">
      <c r="B146" s="152"/>
      <c r="D146" s="146" t="s">
        <v>149</v>
      </c>
      <c r="E146" s="153" t="s">
        <v>19</v>
      </c>
      <c r="F146" s="154" t="s">
        <v>199</v>
      </c>
      <c r="H146" s="155">
        <v>2.4</v>
      </c>
      <c r="I146" s="156"/>
      <c r="L146" s="152"/>
      <c r="M146" s="157"/>
      <c r="T146" s="158"/>
      <c r="AT146" s="153" t="s">
        <v>149</v>
      </c>
      <c r="AU146" s="153" t="s">
        <v>84</v>
      </c>
      <c r="AV146" s="13" t="s">
        <v>84</v>
      </c>
      <c r="AW146" s="13" t="s">
        <v>36</v>
      </c>
      <c r="AX146" s="13" t="s">
        <v>74</v>
      </c>
      <c r="AY146" s="153" t="s">
        <v>138</v>
      </c>
    </row>
    <row r="147" spans="2:51" s="12" customFormat="1" ht="11.25">
      <c r="B147" s="145"/>
      <c r="D147" s="146" t="s">
        <v>149</v>
      </c>
      <c r="E147" s="147" t="s">
        <v>19</v>
      </c>
      <c r="F147" s="148" t="s">
        <v>200</v>
      </c>
      <c r="H147" s="147" t="s">
        <v>19</v>
      </c>
      <c r="I147" s="149"/>
      <c r="L147" s="145"/>
      <c r="M147" s="150"/>
      <c r="T147" s="151"/>
      <c r="AT147" s="147" t="s">
        <v>149</v>
      </c>
      <c r="AU147" s="147" t="s">
        <v>84</v>
      </c>
      <c r="AV147" s="12" t="s">
        <v>82</v>
      </c>
      <c r="AW147" s="12" t="s">
        <v>36</v>
      </c>
      <c r="AX147" s="12" t="s">
        <v>74</v>
      </c>
      <c r="AY147" s="147" t="s">
        <v>138</v>
      </c>
    </row>
    <row r="148" spans="2:51" s="13" customFormat="1" ht="11.25">
      <c r="B148" s="152"/>
      <c r="D148" s="146" t="s">
        <v>149</v>
      </c>
      <c r="E148" s="153" t="s">
        <v>19</v>
      </c>
      <c r="F148" s="154" t="s">
        <v>201</v>
      </c>
      <c r="H148" s="155">
        <v>4.5</v>
      </c>
      <c r="I148" s="156"/>
      <c r="L148" s="152"/>
      <c r="M148" s="157"/>
      <c r="T148" s="158"/>
      <c r="AT148" s="153" t="s">
        <v>149</v>
      </c>
      <c r="AU148" s="153" t="s">
        <v>84</v>
      </c>
      <c r="AV148" s="13" t="s">
        <v>84</v>
      </c>
      <c r="AW148" s="13" t="s">
        <v>36</v>
      </c>
      <c r="AX148" s="13" t="s">
        <v>74</v>
      </c>
      <c r="AY148" s="153" t="s">
        <v>138</v>
      </c>
    </row>
    <row r="149" spans="2:51" s="14" customFormat="1" ht="11.25">
      <c r="B149" s="159"/>
      <c r="D149" s="146" t="s">
        <v>149</v>
      </c>
      <c r="E149" s="160" t="s">
        <v>19</v>
      </c>
      <c r="F149" s="161" t="s">
        <v>202</v>
      </c>
      <c r="H149" s="162">
        <v>17.55</v>
      </c>
      <c r="I149" s="163"/>
      <c r="L149" s="159"/>
      <c r="M149" s="164"/>
      <c r="T149" s="165"/>
      <c r="AT149" s="160" t="s">
        <v>149</v>
      </c>
      <c r="AU149" s="160" t="s">
        <v>84</v>
      </c>
      <c r="AV149" s="14" t="s">
        <v>139</v>
      </c>
      <c r="AW149" s="14" t="s">
        <v>36</v>
      </c>
      <c r="AX149" s="14" t="s">
        <v>82</v>
      </c>
      <c r="AY149" s="160" t="s">
        <v>138</v>
      </c>
    </row>
    <row r="150" spans="2:65" s="1" customFormat="1" ht="24.2" customHeight="1">
      <c r="B150" s="32"/>
      <c r="C150" s="128" t="s">
        <v>203</v>
      </c>
      <c r="D150" s="128" t="s">
        <v>141</v>
      </c>
      <c r="E150" s="129" t="s">
        <v>204</v>
      </c>
      <c r="F150" s="130" t="s">
        <v>205</v>
      </c>
      <c r="G150" s="131" t="s">
        <v>144</v>
      </c>
      <c r="H150" s="132">
        <v>31.36</v>
      </c>
      <c r="I150" s="133"/>
      <c r="J150" s="134">
        <f>ROUND(I150*H150,2)</f>
        <v>0</v>
      </c>
      <c r="K150" s="130" t="s">
        <v>145</v>
      </c>
      <c r="L150" s="32"/>
      <c r="M150" s="135" t="s">
        <v>19</v>
      </c>
      <c r="N150" s="136" t="s">
        <v>45</v>
      </c>
      <c r="P150" s="137">
        <f>O150*H150</f>
        <v>0</v>
      </c>
      <c r="Q150" s="137">
        <v>0.00405</v>
      </c>
      <c r="R150" s="137">
        <f>Q150*H150</f>
        <v>0.12700799999999998</v>
      </c>
      <c r="S150" s="137">
        <v>0</v>
      </c>
      <c r="T150" s="138">
        <f>S150*H150</f>
        <v>0</v>
      </c>
      <c r="AR150" s="139" t="s">
        <v>139</v>
      </c>
      <c r="AT150" s="139" t="s">
        <v>141</v>
      </c>
      <c r="AU150" s="139" t="s">
        <v>84</v>
      </c>
      <c r="AY150" s="17" t="s">
        <v>138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82</v>
      </c>
      <c r="BK150" s="140">
        <f>ROUND(I150*H150,2)</f>
        <v>0</v>
      </c>
      <c r="BL150" s="17" t="s">
        <v>139</v>
      </c>
      <c r="BM150" s="139" t="s">
        <v>206</v>
      </c>
    </row>
    <row r="151" spans="2:47" s="1" customFormat="1" ht="11.25">
      <c r="B151" s="32"/>
      <c r="D151" s="141" t="s">
        <v>147</v>
      </c>
      <c r="F151" s="142" t="s">
        <v>207</v>
      </c>
      <c r="I151" s="143"/>
      <c r="L151" s="32"/>
      <c r="M151" s="144"/>
      <c r="T151" s="53"/>
      <c r="AT151" s="17" t="s">
        <v>147</v>
      </c>
      <c r="AU151" s="17" t="s">
        <v>84</v>
      </c>
    </row>
    <row r="152" spans="2:51" s="12" customFormat="1" ht="11.25">
      <c r="B152" s="145"/>
      <c r="D152" s="146" t="s">
        <v>149</v>
      </c>
      <c r="E152" s="147" t="s">
        <v>19</v>
      </c>
      <c r="F152" s="148" t="s">
        <v>208</v>
      </c>
      <c r="H152" s="147" t="s">
        <v>19</v>
      </c>
      <c r="I152" s="149"/>
      <c r="L152" s="145"/>
      <c r="M152" s="150"/>
      <c r="T152" s="151"/>
      <c r="AT152" s="147" t="s">
        <v>149</v>
      </c>
      <c r="AU152" s="147" t="s">
        <v>84</v>
      </c>
      <c r="AV152" s="12" t="s">
        <v>82</v>
      </c>
      <c r="AW152" s="12" t="s">
        <v>36</v>
      </c>
      <c r="AX152" s="12" t="s">
        <v>74</v>
      </c>
      <c r="AY152" s="147" t="s">
        <v>138</v>
      </c>
    </row>
    <row r="153" spans="2:51" s="13" customFormat="1" ht="11.25">
      <c r="B153" s="152"/>
      <c r="D153" s="146" t="s">
        <v>149</v>
      </c>
      <c r="E153" s="153" t="s">
        <v>19</v>
      </c>
      <c r="F153" s="154" t="s">
        <v>209</v>
      </c>
      <c r="H153" s="155">
        <v>31.36</v>
      </c>
      <c r="I153" s="156"/>
      <c r="L153" s="152"/>
      <c r="M153" s="157"/>
      <c r="T153" s="158"/>
      <c r="AT153" s="153" t="s">
        <v>149</v>
      </c>
      <c r="AU153" s="153" t="s">
        <v>84</v>
      </c>
      <c r="AV153" s="13" t="s">
        <v>84</v>
      </c>
      <c r="AW153" s="13" t="s">
        <v>36</v>
      </c>
      <c r="AX153" s="13" t="s">
        <v>82</v>
      </c>
      <c r="AY153" s="153" t="s">
        <v>138</v>
      </c>
    </row>
    <row r="154" spans="2:65" s="1" customFormat="1" ht="24.2" customHeight="1">
      <c r="B154" s="32"/>
      <c r="C154" s="128" t="s">
        <v>210</v>
      </c>
      <c r="D154" s="128" t="s">
        <v>141</v>
      </c>
      <c r="E154" s="129" t="s">
        <v>211</v>
      </c>
      <c r="F154" s="130" t="s">
        <v>212</v>
      </c>
      <c r="G154" s="131" t="s">
        <v>144</v>
      </c>
      <c r="H154" s="132">
        <v>23.976</v>
      </c>
      <c r="I154" s="133"/>
      <c r="J154" s="134">
        <f>ROUND(I154*H154,2)</f>
        <v>0</v>
      </c>
      <c r="K154" s="130" t="s">
        <v>145</v>
      </c>
      <c r="L154" s="32"/>
      <c r="M154" s="135" t="s">
        <v>19</v>
      </c>
      <c r="N154" s="136" t="s">
        <v>45</v>
      </c>
      <c r="P154" s="137">
        <f>O154*H154</f>
        <v>0</v>
      </c>
      <c r="Q154" s="137">
        <v>0.0154</v>
      </c>
      <c r="R154" s="137">
        <f>Q154*H154</f>
        <v>0.3692304</v>
      </c>
      <c r="S154" s="137">
        <v>0</v>
      </c>
      <c r="T154" s="138">
        <f>S154*H154</f>
        <v>0</v>
      </c>
      <c r="AR154" s="139" t="s">
        <v>139</v>
      </c>
      <c r="AT154" s="139" t="s">
        <v>141</v>
      </c>
      <c r="AU154" s="139" t="s">
        <v>84</v>
      </c>
      <c r="AY154" s="17" t="s">
        <v>138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82</v>
      </c>
      <c r="BK154" s="140">
        <f>ROUND(I154*H154,2)</f>
        <v>0</v>
      </c>
      <c r="BL154" s="17" t="s">
        <v>139</v>
      </c>
      <c r="BM154" s="139" t="s">
        <v>213</v>
      </c>
    </row>
    <row r="155" spans="2:47" s="1" customFormat="1" ht="11.25">
      <c r="B155" s="32"/>
      <c r="D155" s="141" t="s">
        <v>147</v>
      </c>
      <c r="F155" s="142" t="s">
        <v>214</v>
      </c>
      <c r="I155" s="143"/>
      <c r="L155" s="32"/>
      <c r="M155" s="144"/>
      <c r="T155" s="53"/>
      <c r="AT155" s="17" t="s">
        <v>147</v>
      </c>
      <c r="AU155" s="17" t="s">
        <v>84</v>
      </c>
    </row>
    <row r="156" spans="2:51" s="12" customFormat="1" ht="11.25">
      <c r="B156" s="145"/>
      <c r="D156" s="146" t="s">
        <v>149</v>
      </c>
      <c r="E156" s="147" t="s">
        <v>19</v>
      </c>
      <c r="F156" s="148" t="s">
        <v>215</v>
      </c>
      <c r="H156" s="147" t="s">
        <v>19</v>
      </c>
      <c r="I156" s="149"/>
      <c r="L156" s="145"/>
      <c r="M156" s="150"/>
      <c r="T156" s="151"/>
      <c r="AT156" s="147" t="s">
        <v>149</v>
      </c>
      <c r="AU156" s="147" t="s">
        <v>84</v>
      </c>
      <c r="AV156" s="12" t="s">
        <v>82</v>
      </c>
      <c r="AW156" s="12" t="s">
        <v>36</v>
      </c>
      <c r="AX156" s="12" t="s">
        <v>74</v>
      </c>
      <c r="AY156" s="147" t="s">
        <v>138</v>
      </c>
    </row>
    <row r="157" spans="2:51" s="13" customFormat="1" ht="11.25">
      <c r="B157" s="152"/>
      <c r="D157" s="146" t="s">
        <v>149</v>
      </c>
      <c r="E157" s="153" t="s">
        <v>19</v>
      </c>
      <c r="F157" s="154" t="s">
        <v>216</v>
      </c>
      <c r="H157" s="155">
        <v>23.976</v>
      </c>
      <c r="I157" s="156"/>
      <c r="L157" s="152"/>
      <c r="M157" s="157"/>
      <c r="T157" s="158"/>
      <c r="AT157" s="153" t="s">
        <v>149</v>
      </c>
      <c r="AU157" s="153" t="s">
        <v>84</v>
      </c>
      <c r="AV157" s="13" t="s">
        <v>84</v>
      </c>
      <c r="AW157" s="13" t="s">
        <v>36</v>
      </c>
      <c r="AX157" s="13" t="s">
        <v>82</v>
      </c>
      <c r="AY157" s="153" t="s">
        <v>138</v>
      </c>
    </row>
    <row r="158" spans="2:65" s="1" customFormat="1" ht="16.5" customHeight="1">
      <c r="B158" s="32"/>
      <c r="C158" s="128" t="s">
        <v>217</v>
      </c>
      <c r="D158" s="128" t="s">
        <v>141</v>
      </c>
      <c r="E158" s="129" t="s">
        <v>218</v>
      </c>
      <c r="F158" s="130" t="s">
        <v>219</v>
      </c>
      <c r="G158" s="131" t="s">
        <v>144</v>
      </c>
      <c r="H158" s="132">
        <v>23.976</v>
      </c>
      <c r="I158" s="133"/>
      <c r="J158" s="134">
        <f>ROUND(I158*H158,2)</f>
        <v>0</v>
      </c>
      <c r="K158" s="130" t="s">
        <v>145</v>
      </c>
      <c r="L158" s="32"/>
      <c r="M158" s="135" t="s">
        <v>19</v>
      </c>
      <c r="N158" s="136" t="s">
        <v>45</v>
      </c>
      <c r="P158" s="137">
        <f>O158*H158</f>
        <v>0</v>
      </c>
      <c r="Q158" s="137">
        <v>0.003</v>
      </c>
      <c r="R158" s="137">
        <f>Q158*H158</f>
        <v>0.07192799999999999</v>
      </c>
      <c r="S158" s="137">
        <v>0</v>
      </c>
      <c r="T158" s="138">
        <f>S158*H158</f>
        <v>0</v>
      </c>
      <c r="AR158" s="139" t="s">
        <v>139</v>
      </c>
      <c r="AT158" s="139" t="s">
        <v>141</v>
      </c>
      <c r="AU158" s="139" t="s">
        <v>84</v>
      </c>
      <c r="AY158" s="17" t="s">
        <v>138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82</v>
      </c>
      <c r="BK158" s="140">
        <f>ROUND(I158*H158,2)</f>
        <v>0</v>
      </c>
      <c r="BL158" s="17" t="s">
        <v>139</v>
      </c>
      <c r="BM158" s="139" t="s">
        <v>220</v>
      </c>
    </row>
    <row r="159" spans="2:47" s="1" customFormat="1" ht="11.25">
      <c r="B159" s="32"/>
      <c r="D159" s="141" t="s">
        <v>147</v>
      </c>
      <c r="F159" s="142" t="s">
        <v>221</v>
      </c>
      <c r="I159" s="143"/>
      <c r="L159" s="32"/>
      <c r="M159" s="144"/>
      <c r="T159" s="53"/>
      <c r="AT159" s="17" t="s">
        <v>147</v>
      </c>
      <c r="AU159" s="17" t="s">
        <v>84</v>
      </c>
    </row>
    <row r="160" spans="2:51" s="12" customFormat="1" ht="11.25">
      <c r="B160" s="145"/>
      <c r="D160" s="146" t="s">
        <v>149</v>
      </c>
      <c r="E160" s="147" t="s">
        <v>19</v>
      </c>
      <c r="F160" s="148" t="s">
        <v>215</v>
      </c>
      <c r="H160" s="147" t="s">
        <v>19</v>
      </c>
      <c r="I160" s="149"/>
      <c r="L160" s="145"/>
      <c r="M160" s="150"/>
      <c r="T160" s="151"/>
      <c r="AT160" s="147" t="s">
        <v>149</v>
      </c>
      <c r="AU160" s="147" t="s">
        <v>84</v>
      </c>
      <c r="AV160" s="12" t="s">
        <v>82</v>
      </c>
      <c r="AW160" s="12" t="s">
        <v>36</v>
      </c>
      <c r="AX160" s="12" t="s">
        <v>74</v>
      </c>
      <c r="AY160" s="147" t="s">
        <v>138</v>
      </c>
    </row>
    <row r="161" spans="2:51" s="13" customFormat="1" ht="11.25">
      <c r="B161" s="152"/>
      <c r="D161" s="146" t="s">
        <v>149</v>
      </c>
      <c r="E161" s="153" t="s">
        <v>19</v>
      </c>
      <c r="F161" s="154" t="s">
        <v>216</v>
      </c>
      <c r="H161" s="155">
        <v>23.976</v>
      </c>
      <c r="I161" s="156"/>
      <c r="L161" s="152"/>
      <c r="M161" s="157"/>
      <c r="T161" s="158"/>
      <c r="AT161" s="153" t="s">
        <v>149</v>
      </c>
      <c r="AU161" s="153" t="s">
        <v>84</v>
      </c>
      <c r="AV161" s="13" t="s">
        <v>84</v>
      </c>
      <c r="AW161" s="13" t="s">
        <v>36</v>
      </c>
      <c r="AX161" s="13" t="s">
        <v>82</v>
      </c>
      <c r="AY161" s="153" t="s">
        <v>138</v>
      </c>
    </row>
    <row r="162" spans="2:65" s="1" customFormat="1" ht="24.2" customHeight="1">
      <c r="B162" s="32"/>
      <c r="C162" s="128" t="s">
        <v>8</v>
      </c>
      <c r="D162" s="128" t="s">
        <v>141</v>
      </c>
      <c r="E162" s="129" t="s">
        <v>222</v>
      </c>
      <c r="F162" s="130" t="s">
        <v>223</v>
      </c>
      <c r="G162" s="131" t="s">
        <v>144</v>
      </c>
      <c r="H162" s="132">
        <v>31.36</v>
      </c>
      <c r="I162" s="133"/>
      <c r="J162" s="134">
        <f>ROUND(I162*H162,2)</f>
        <v>0</v>
      </c>
      <c r="K162" s="130" t="s">
        <v>145</v>
      </c>
      <c r="L162" s="32"/>
      <c r="M162" s="135" t="s">
        <v>19</v>
      </c>
      <c r="N162" s="136" t="s">
        <v>45</v>
      </c>
      <c r="P162" s="137">
        <f>O162*H162</f>
        <v>0</v>
      </c>
      <c r="Q162" s="137">
        <v>0.012</v>
      </c>
      <c r="R162" s="137">
        <f>Q162*H162</f>
        <v>0.37632</v>
      </c>
      <c r="S162" s="137">
        <v>0</v>
      </c>
      <c r="T162" s="138">
        <f>S162*H162</f>
        <v>0</v>
      </c>
      <c r="AR162" s="139" t="s">
        <v>139</v>
      </c>
      <c r="AT162" s="139" t="s">
        <v>141</v>
      </c>
      <c r="AU162" s="139" t="s">
        <v>84</v>
      </c>
      <c r="AY162" s="17" t="s">
        <v>138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7" t="s">
        <v>82</v>
      </c>
      <c r="BK162" s="140">
        <f>ROUND(I162*H162,2)</f>
        <v>0</v>
      </c>
      <c r="BL162" s="17" t="s">
        <v>139</v>
      </c>
      <c r="BM162" s="139" t="s">
        <v>224</v>
      </c>
    </row>
    <row r="163" spans="2:47" s="1" customFormat="1" ht="11.25">
      <c r="B163" s="32"/>
      <c r="D163" s="141" t="s">
        <v>147</v>
      </c>
      <c r="F163" s="142" t="s">
        <v>225</v>
      </c>
      <c r="I163" s="143"/>
      <c r="L163" s="32"/>
      <c r="M163" s="144"/>
      <c r="T163" s="53"/>
      <c r="AT163" s="17" t="s">
        <v>147</v>
      </c>
      <c r="AU163" s="17" t="s">
        <v>84</v>
      </c>
    </row>
    <row r="164" spans="2:51" s="12" customFormat="1" ht="11.25">
      <c r="B164" s="145"/>
      <c r="D164" s="146" t="s">
        <v>149</v>
      </c>
      <c r="E164" s="147" t="s">
        <v>19</v>
      </c>
      <c r="F164" s="148" t="s">
        <v>208</v>
      </c>
      <c r="H164" s="147" t="s">
        <v>19</v>
      </c>
      <c r="I164" s="149"/>
      <c r="L164" s="145"/>
      <c r="M164" s="150"/>
      <c r="T164" s="151"/>
      <c r="AT164" s="147" t="s">
        <v>149</v>
      </c>
      <c r="AU164" s="147" t="s">
        <v>84</v>
      </c>
      <c r="AV164" s="12" t="s">
        <v>82</v>
      </c>
      <c r="AW164" s="12" t="s">
        <v>36</v>
      </c>
      <c r="AX164" s="12" t="s">
        <v>74</v>
      </c>
      <c r="AY164" s="147" t="s">
        <v>138</v>
      </c>
    </row>
    <row r="165" spans="2:51" s="13" customFormat="1" ht="11.25">
      <c r="B165" s="152"/>
      <c r="D165" s="146" t="s">
        <v>149</v>
      </c>
      <c r="E165" s="153" t="s">
        <v>19</v>
      </c>
      <c r="F165" s="154" t="s">
        <v>209</v>
      </c>
      <c r="H165" s="155">
        <v>31.36</v>
      </c>
      <c r="I165" s="156"/>
      <c r="L165" s="152"/>
      <c r="M165" s="157"/>
      <c r="T165" s="158"/>
      <c r="AT165" s="153" t="s">
        <v>149</v>
      </c>
      <c r="AU165" s="153" t="s">
        <v>84</v>
      </c>
      <c r="AV165" s="13" t="s">
        <v>84</v>
      </c>
      <c r="AW165" s="13" t="s">
        <v>36</v>
      </c>
      <c r="AX165" s="13" t="s">
        <v>82</v>
      </c>
      <c r="AY165" s="153" t="s">
        <v>138</v>
      </c>
    </row>
    <row r="166" spans="2:65" s="1" customFormat="1" ht="16.5" customHeight="1">
      <c r="B166" s="32"/>
      <c r="C166" s="128" t="s">
        <v>226</v>
      </c>
      <c r="D166" s="128" t="s">
        <v>141</v>
      </c>
      <c r="E166" s="129" t="s">
        <v>227</v>
      </c>
      <c r="F166" s="130" t="s">
        <v>228</v>
      </c>
      <c r="G166" s="131" t="s">
        <v>144</v>
      </c>
      <c r="H166" s="132">
        <v>16.35</v>
      </c>
      <c r="I166" s="133"/>
      <c r="J166" s="134">
        <f>ROUND(I166*H166,2)</f>
        <v>0</v>
      </c>
      <c r="K166" s="130" t="s">
        <v>145</v>
      </c>
      <c r="L166" s="32"/>
      <c r="M166" s="135" t="s">
        <v>19</v>
      </c>
      <c r="N166" s="136" t="s">
        <v>45</v>
      </c>
      <c r="P166" s="137">
        <f>O166*H166</f>
        <v>0</v>
      </c>
      <c r="Q166" s="137">
        <v>0.0389</v>
      </c>
      <c r="R166" s="137">
        <f>Q166*H166</f>
        <v>0.636015</v>
      </c>
      <c r="S166" s="137">
        <v>0</v>
      </c>
      <c r="T166" s="138">
        <f>S166*H166</f>
        <v>0</v>
      </c>
      <c r="AR166" s="139" t="s">
        <v>139</v>
      </c>
      <c r="AT166" s="139" t="s">
        <v>141</v>
      </c>
      <c r="AU166" s="139" t="s">
        <v>84</v>
      </c>
      <c r="AY166" s="17" t="s">
        <v>138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82</v>
      </c>
      <c r="BK166" s="140">
        <f>ROUND(I166*H166,2)</f>
        <v>0</v>
      </c>
      <c r="BL166" s="17" t="s">
        <v>139</v>
      </c>
      <c r="BM166" s="139" t="s">
        <v>229</v>
      </c>
    </row>
    <row r="167" spans="2:47" s="1" customFormat="1" ht="11.25">
      <c r="B167" s="32"/>
      <c r="D167" s="141" t="s">
        <v>147</v>
      </c>
      <c r="F167" s="142" t="s">
        <v>230</v>
      </c>
      <c r="I167" s="143"/>
      <c r="L167" s="32"/>
      <c r="M167" s="144"/>
      <c r="T167" s="53"/>
      <c r="AT167" s="17" t="s">
        <v>147</v>
      </c>
      <c r="AU167" s="17" t="s">
        <v>84</v>
      </c>
    </row>
    <row r="168" spans="2:51" s="12" customFormat="1" ht="11.25">
      <c r="B168" s="145"/>
      <c r="D168" s="146" t="s">
        <v>149</v>
      </c>
      <c r="E168" s="147" t="s">
        <v>19</v>
      </c>
      <c r="F168" s="148" t="s">
        <v>189</v>
      </c>
      <c r="H168" s="147" t="s">
        <v>19</v>
      </c>
      <c r="I168" s="149"/>
      <c r="L168" s="145"/>
      <c r="M168" s="150"/>
      <c r="T168" s="151"/>
      <c r="AT168" s="147" t="s">
        <v>149</v>
      </c>
      <c r="AU168" s="147" t="s">
        <v>84</v>
      </c>
      <c r="AV168" s="12" t="s">
        <v>82</v>
      </c>
      <c r="AW168" s="12" t="s">
        <v>36</v>
      </c>
      <c r="AX168" s="12" t="s">
        <v>74</v>
      </c>
      <c r="AY168" s="147" t="s">
        <v>138</v>
      </c>
    </row>
    <row r="169" spans="2:51" s="13" customFormat="1" ht="11.25">
      <c r="B169" s="152"/>
      <c r="D169" s="146" t="s">
        <v>149</v>
      </c>
      <c r="E169" s="153" t="s">
        <v>19</v>
      </c>
      <c r="F169" s="154" t="s">
        <v>190</v>
      </c>
      <c r="H169" s="155">
        <v>1.95</v>
      </c>
      <c r="I169" s="156"/>
      <c r="L169" s="152"/>
      <c r="M169" s="157"/>
      <c r="T169" s="158"/>
      <c r="AT169" s="153" t="s">
        <v>149</v>
      </c>
      <c r="AU169" s="153" t="s">
        <v>84</v>
      </c>
      <c r="AV169" s="13" t="s">
        <v>84</v>
      </c>
      <c r="AW169" s="13" t="s">
        <v>36</v>
      </c>
      <c r="AX169" s="13" t="s">
        <v>74</v>
      </c>
      <c r="AY169" s="153" t="s">
        <v>138</v>
      </c>
    </row>
    <row r="170" spans="2:51" s="12" customFormat="1" ht="11.25">
      <c r="B170" s="145"/>
      <c r="D170" s="146" t="s">
        <v>149</v>
      </c>
      <c r="E170" s="147" t="s">
        <v>19</v>
      </c>
      <c r="F170" s="148" t="s">
        <v>191</v>
      </c>
      <c r="H170" s="147" t="s">
        <v>19</v>
      </c>
      <c r="I170" s="149"/>
      <c r="L170" s="145"/>
      <c r="M170" s="150"/>
      <c r="T170" s="151"/>
      <c r="AT170" s="147" t="s">
        <v>149</v>
      </c>
      <c r="AU170" s="147" t="s">
        <v>84</v>
      </c>
      <c r="AV170" s="12" t="s">
        <v>82</v>
      </c>
      <c r="AW170" s="12" t="s">
        <v>36</v>
      </c>
      <c r="AX170" s="12" t="s">
        <v>74</v>
      </c>
      <c r="AY170" s="147" t="s">
        <v>138</v>
      </c>
    </row>
    <row r="171" spans="2:51" s="13" customFormat="1" ht="11.25">
      <c r="B171" s="152"/>
      <c r="D171" s="146" t="s">
        <v>149</v>
      </c>
      <c r="E171" s="153" t="s">
        <v>19</v>
      </c>
      <c r="F171" s="154" t="s">
        <v>192</v>
      </c>
      <c r="H171" s="155">
        <v>1.5</v>
      </c>
      <c r="I171" s="156"/>
      <c r="L171" s="152"/>
      <c r="M171" s="157"/>
      <c r="T171" s="158"/>
      <c r="AT171" s="153" t="s">
        <v>149</v>
      </c>
      <c r="AU171" s="153" t="s">
        <v>84</v>
      </c>
      <c r="AV171" s="13" t="s">
        <v>84</v>
      </c>
      <c r="AW171" s="13" t="s">
        <v>36</v>
      </c>
      <c r="AX171" s="13" t="s">
        <v>74</v>
      </c>
      <c r="AY171" s="153" t="s">
        <v>138</v>
      </c>
    </row>
    <row r="172" spans="2:51" s="12" customFormat="1" ht="11.25">
      <c r="B172" s="145"/>
      <c r="D172" s="146" t="s">
        <v>149</v>
      </c>
      <c r="E172" s="147" t="s">
        <v>19</v>
      </c>
      <c r="F172" s="148" t="s">
        <v>193</v>
      </c>
      <c r="H172" s="147" t="s">
        <v>19</v>
      </c>
      <c r="I172" s="149"/>
      <c r="L172" s="145"/>
      <c r="M172" s="150"/>
      <c r="T172" s="151"/>
      <c r="AT172" s="147" t="s">
        <v>149</v>
      </c>
      <c r="AU172" s="147" t="s">
        <v>84</v>
      </c>
      <c r="AV172" s="12" t="s">
        <v>82</v>
      </c>
      <c r="AW172" s="12" t="s">
        <v>36</v>
      </c>
      <c r="AX172" s="12" t="s">
        <v>74</v>
      </c>
      <c r="AY172" s="147" t="s">
        <v>138</v>
      </c>
    </row>
    <row r="173" spans="2:51" s="13" customFormat="1" ht="11.25">
      <c r="B173" s="152"/>
      <c r="D173" s="146" t="s">
        <v>149</v>
      </c>
      <c r="E173" s="153" t="s">
        <v>19</v>
      </c>
      <c r="F173" s="154" t="s">
        <v>194</v>
      </c>
      <c r="H173" s="155">
        <v>1.8</v>
      </c>
      <c r="I173" s="156"/>
      <c r="L173" s="152"/>
      <c r="M173" s="157"/>
      <c r="T173" s="158"/>
      <c r="AT173" s="153" t="s">
        <v>149</v>
      </c>
      <c r="AU173" s="153" t="s">
        <v>84</v>
      </c>
      <c r="AV173" s="13" t="s">
        <v>84</v>
      </c>
      <c r="AW173" s="13" t="s">
        <v>36</v>
      </c>
      <c r="AX173" s="13" t="s">
        <v>74</v>
      </c>
      <c r="AY173" s="153" t="s">
        <v>138</v>
      </c>
    </row>
    <row r="174" spans="2:51" s="12" customFormat="1" ht="11.25">
      <c r="B174" s="145"/>
      <c r="D174" s="146" t="s">
        <v>149</v>
      </c>
      <c r="E174" s="147" t="s">
        <v>19</v>
      </c>
      <c r="F174" s="148" t="s">
        <v>195</v>
      </c>
      <c r="H174" s="147" t="s">
        <v>19</v>
      </c>
      <c r="I174" s="149"/>
      <c r="L174" s="145"/>
      <c r="M174" s="150"/>
      <c r="T174" s="151"/>
      <c r="AT174" s="147" t="s">
        <v>149</v>
      </c>
      <c r="AU174" s="147" t="s">
        <v>84</v>
      </c>
      <c r="AV174" s="12" t="s">
        <v>82</v>
      </c>
      <c r="AW174" s="12" t="s">
        <v>36</v>
      </c>
      <c r="AX174" s="12" t="s">
        <v>74</v>
      </c>
      <c r="AY174" s="147" t="s">
        <v>138</v>
      </c>
    </row>
    <row r="175" spans="2:51" s="13" customFormat="1" ht="11.25">
      <c r="B175" s="152"/>
      <c r="D175" s="146" t="s">
        <v>149</v>
      </c>
      <c r="E175" s="153" t="s">
        <v>19</v>
      </c>
      <c r="F175" s="154" t="s">
        <v>196</v>
      </c>
      <c r="H175" s="155">
        <v>2.25</v>
      </c>
      <c r="I175" s="156"/>
      <c r="L175" s="152"/>
      <c r="M175" s="157"/>
      <c r="T175" s="158"/>
      <c r="AT175" s="153" t="s">
        <v>149</v>
      </c>
      <c r="AU175" s="153" t="s">
        <v>84</v>
      </c>
      <c r="AV175" s="13" t="s">
        <v>84</v>
      </c>
      <c r="AW175" s="13" t="s">
        <v>36</v>
      </c>
      <c r="AX175" s="13" t="s">
        <v>74</v>
      </c>
      <c r="AY175" s="153" t="s">
        <v>138</v>
      </c>
    </row>
    <row r="176" spans="2:51" s="12" customFormat="1" ht="11.25">
      <c r="B176" s="145"/>
      <c r="D176" s="146" t="s">
        <v>149</v>
      </c>
      <c r="E176" s="147" t="s">
        <v>19</v>
      </c>
      <c r="F176" s="148" t="s">
        <v>197</v>
      </c>
      <c r="H176" s="147" t="s">
        <v>19</v>
      </c>
      <c r="I176" s="149"/>
      <c r="L176" s="145"/>
      <c r="M176" s="150"/>
      <c r="T176" s="151"/>
      <c r="AT176" s="147" t="s">
        <v>149</v>
      </c>
      <c r="AU176" s="147" t="s">
        <v>84</v>
      </c>
      <c r="AV176" s="12" t="s">
        <v>82</v>
      </c>
      <c r="AW176" s="12" t="s">
        <v>36</v>
      </c>
      <c r="AX176" s="12" t="s">
        <v>74</v>
      </c>
      <c r="AY176" s="147" t="s">
        <v>138</v>
      </c>
    </row>
    <row r="177" spans="2:51" s="13" customFormat="1" ht="11.25">
      <c r="B177" s="152"/>
      <c r="D177" s="146" t="s">
        <v>149</v>
      </c>
      <c r="E177" s="153" t="s">
        <v>19</v>
      </c>
      <c r="F177" s="154" t="s">
        <v>190</v>
      </c>
      <c r="H177" s="155">
        <v>1.95</v>
      </c>
      <c r="I177" s="156"/>
      <c r="L177" s="152"/>
      <c r="M177" s="157"/>
      <c r="T177" s="158"/>
      <c r="AT177" s="153" t="s">
        <v>149</v>
      </c>
      <c r="AU177" s="153" t="s">
        <v>84</v>
      </c>
      <c r="AV177" s="13" t="s">
        <v>84</v>
      </c>
      <c r="AW177" s="13" t="s">
        <v>36</v>
      </c>
      <c r="AX177" s="13" t="s">
        <v>74</v>
      </c>
      <c r="AY177" s="153" t="s">
        <v>138</v>
      </c>
    </row>
    <row r="178" spans="2:51" s="12" customFormat="1" ht="11.25">
      <c r="B178" s="145"/>
      <c r="D178" s="146" t="s">
        <v>149</v>
      </c>
      <c r="E178" s="147" t="s">
        <v>19</v>
      </c>
      <c r="F178" s="148" t="s">
        <v>198</v>
      </c>
      <c r="H178" s="147" t="s">
        <v>19</v>
      </c>
      <c r="I178" s="149"/>
      <c r="L178" s="145"/>
      <c r="M178" s="150"/>
      <c r="T178" s="151"/>
      <c r="AT178" s="147" t="s">
        <v>149</v>
      </c>
      <c r="AU178" s="147" t="s">
        <v>84</v>
      </c>
      <c r="AV178" s="12" t="s">
        <v>82</v>
      </c>
      <c r="AW178" s="12" t="s">
        <v>36</v>
      </c>
      <c r="AX178" s="12" t="s">
        <v>74</v>
      </c>
      <c r="AY178" s="147" t="s">
        <v>138</v>
      </c>
    </row>
    <row r="179" spans="2:51" s="13" customFormat="1" ht="11.25">
      <c r="B179" s="152"/>
      <c r="D179" s="146" t="s">
        <v>149</v>
      </c>
      <c r="E179" s="153" t="s">
        <v>19</v>
      </c>
      <c r="F179" s="154" t="s">
        <v>199</v>
      </c>
      <c r="H179" s="155">
        <v>2.4</v>
      </c>
      <c r="I179" s="156"/>
      <c r="L179" s="152"/>
      <c r="M179" s="157"/>
      <c r="T179" s="158"/>
      <c r="AT179" s="153" t="s">
        <v>149</v>
      </c>
      <c r="AU179" s="153" t="s">
        <v>84</v>
      </c>
      <c r="AV179" s="13" t="s">
        <v>84</v>
      </c>
      <c r="AW179" s="13" t="s">
        <v>36</v>
      </c>
      <c r="AX179" s="13" t="s">
        <v>74</v>
      </c>
      <c r="AY179" s="153" t="s">
        <v>138</v>
      </c>
    </row>
    <row r="180" spans="2:51" s="12" customFormat="1" ht="11.25">
      <c r="B180" s="145"/>
      <c r="D180" s="146" t="s">
        <v>149</v>
      </c>
      <c r="E180" s="147" t="s">
        <v>19</v>
      </c>
      <c r="F180" s="148" t="s">
        <v>200</v>
      </c>
      <c r="H180" s="147" t="s">
        <v>19</v>
      </c>
      <c r="I180" s="149"/>
      <c r="L180" s="145"/>
      <c r="M180" s="150"/>
      <c r="T180" s="151"/>
      <c r="AT180" s="147" t="s">
        <v>149</v>
      </c>
      <c r="AU180" s="147" t="s">
        <v>84</v>
      </c>
      <c r="AV180" s="12" t="s">
        <v>82</v>
      </c>
      <c r="AW180" s="12" t="s">
        <v>36</v>
      </c>
      <c r="AX180" s="12" t="s">
        <v>74</v>
      </c>
      <c r="AY180" s="147" t="s">
        <v>138</v>
      </c>
    </row>
    <row r="181" spans="2:51" s="13" customFormat="1" ht="11.25">
      <c r="B181" s="152"/>
      <c r="D181" s="146" t="s">
        <v>149</v>
      </c>
      <c r="E181" s="153" t="s">
        <v>19</v>
      </c>
      <c r="F181" s="154" t="s">
        <v>201</v>
      </c>
      <c r="H181" s="155">
        <v>4.5</v>
      </c>
      <c r="I181" s="156"/>
      <c r="L181" s="152"/>
      <c r="M181" s="157"/>
      <c r="T181" s="158"/>
      <c r="AT181" s="153" t="s">
        <v>149</v>
      </c>
      <c r="AU181" s="153" t="s">
        <v>84</v>
      </c>
      <c r="AV181" s="13" t="s">
        <v>84</v>
      </c>
      <c r="AW181" s="13" t="s">
        <v>36</v>
      </c>
      <c r="AX181" s="13" t="s">
        <v>74</v>
      </c>
      <c r="AY181" s="153" t="s">
        <v>138</v>
      </c>
    </row>
    <row r="182" spans="2:51" s="14" customFormat="1" ht="11.25">
      <c r="B182" s="159"/>
      <c r="D182" s="146" t="s">
        <v>149</v>
      </c>
      <c r="E182" s="160" t="s">
        <v>19</v>
      </c>
      <c r="F182" s="161" t="s">
        <v>202</v>
      </c>
      <c r="H182" s="162">
        <v>16.35</v>
      </c>
      <c r="I182" s="163"/>
      <c r="L182" s="159"/>
      <c r="M182" s="164"/>
      <c r="T182" s="165"/>
      <c r="AT182" s="160" t="s">
        <v>149</v>
      </c>
      <c r="AU182" s="160" t="s">
        <v>84</v>
      </c>
      <c r="AV182" s="14" t="s">
        <v>139</v>
      </c>
      <c r="AW182" s="14" t="s">
        <v>36</v>
      </c>
      <c r="AX182" s="14" t="s">
        <v>82</v>
      </c>
      <c r="AY182" s="160" t="s">
        <v>138</v>
      </c>
    </row>
    <row r="183" spans="2:65" s="1" customFormat="1" ht="16.5" customHeight="1">
      <c r="B183" s="32"/>
      <c r="C183" s="128" t="s">
        <v>231</v>
      </c>
      <c r="D183" s="128" t="s">
        <v>141</v>
      </c>
      <c r="E183" s="129" t="s">
        <v>232</v>
      </c>
      <c r="F183" s="130" t="s">
        <v>233</v>
      </c>
      <c r="G183" s="131" t="s">
        <v>144</v>
      </c>
      <c r="H183" s="132">
        <v>16.35</v>
      </c>
      <c r="I183" s="133"/>
      <c r="J183" s="134">
        <f>ROUND(I183*H183,2)</f>
        <v>0</v>
      </c>
      <c r="K183" s="130" t="s">
        <v>145</v>
      </c>
      <c r="L183" s="32"/>
      <c r="M183" s="135" t="s">
        <v>19</v>
      </c>
      <c r="N183" s="136" t="s">
        <v>45</v>
      </c>
      <c r="P183" s="137">
        <f>O183*H183</f>
        <v>0</v>
      </c>
      <c r="Q183" s="137">
        <v>0.04153</v>
      </c>
      <c r="R183" s="137">
        <f>Q183*H183</f>
        <v>0.6790155</v>
      </c>
      <c r="S183" s="137">
        <v>0</v>
      </c>
      <c r="T183" s="138">
        <f>S183*H183</f>
        <v>0</v>
      </c>
      <c r="AR183" s="139" t="s">
        <v>139</v>
      </c>
      <c r="AT183" s="139" t="s">
        <v>141</v>
      </c>
      <c r="AU183" s="139" t="s">
        <v>84</v>
      </c>
      <c r="AY183" s="17" t="s">
        <v>138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82</v>
      </c>
      <c r="BK183" s="140">
        <f>ROUND(I183*H183,2)</f>
        <v>0</v>
      </c>
      <c r="BL183" s="17" t="s">
        <v>139</v>
      </c>
      <c r="BM183" s="139" t="s">
        <v>234</v>
      </c>
    </row>
    <row r="184" spans="2:47" s="1" customFormat="1" ht="11.25">
      <c r="B184" s="32"/>
      <c r="D184" s="141" t="s">
        <v>147</v>
      </c>
      <c r="F184" s="142" t="s">
        <v>235</v>
      </c>
      <c r="I184" s="143"/>
      <c r="L184" s="32"/>
      <c r="M184" s="144"/>
      <c r="T184" s="53"/>
      <c r="AT184" s="17" t="s">
        <v>147</v>
      </c>
      <c r="AU184" s="17" t="s">
        <v>84</v>
      </c>
    </row>
    <row r="185" spans="2:51" s="12" customFormat="1" ht="11.25">
      <c r="B185" s="145"/>
      <c r="D185" s="146" t="s">
        <v>149</v>
      </c>
      <c r="E185" s="147" t="s">
        <v>19</v>
      </c>
      <c r="F185" s="148" t="s">
        <v>189</v>
      </c>
      <c r="H185" s="147" t="s">
        <v>19</v>
      </c>
      <c r="I185" s="149"/>
      <c r="L185" s="145"/>
      <c r="M185" s="150"/>
      <c r="T185" s="151"/>
      <c r="AT185" s="147" t="s">
        <v>149</v>
      </c>
      <c r="AU185" s="147" t="s">
        <v>84</v>
      </c>
      <c r="AV185" s="12" t="s">
        <v>82</v>
      </c>
      <c r="AW185" s="12" t="s">
        <v>36</v>
      </c>
      <c r="AX185" s="12" t="s">
        <v>74</v>
      </c>
      <c r="AY185" s="147" t="s">
        <v>138</v>
      </c>
    </row>
    <row r="186" spans="2:51" s="13" customFormat="1" ht="11.25">
      <c r="B186" s="152"/>
      <c r="D186" s="146" t="s">
        <v>149</v>
      </c>
      <c r="E186" s="153" t="s">
        <v>19</v>
      </c>
      <c r="F186" s="154" t="s">
        <v>190</v>
      </c>
      <c r="H186" s="155">
        <v>1.95</v>
      </c>
      <c r="I186" s="156"/>
      <c r="L186" s="152"/>
      <c r="M186" s="157"/>
      <c r="T186" s="158"/>
      <c r="AT186" s="153" t="s">
        <v>149</v>
      </c>
      <c r="AU186" s="153" t="s">
        <v>84</v>
      </c>
      <c r="AV186" s="13" t="s">
        <v>84</v>
      </c>
      <c r="AW186" s="13" t="s">
        <v>36</v>
      </c>
      <c r="AX186" s="13" t="s">
        <v>74</v>
      </c>
      <c r="AY186" s="153" t="s">
        <v>138</v>
      </c>
    </row>
    <row r="187" spans="2:51" s="12" customFormat="1" ht="11.25">
      <c r="B187" s="145"/>
      <c r="D187" s="146" t="s">
        <v>149</v>
      </c>
      <c r="E187" s="147" t="s">
        <v>19</v>
      </c>
      <c r="F187" s="148" t="s">
        <v>191</v>
      </c>
      <c r="H187" s="147" t="s">
        <v>19</v>
      </c>
      <c r="I187" s="149"/>
      <c r="L187" s="145"/>
      <c r="M187" s="150"/>
      <c r="T187" s="151"/>
      <c r="AT187" s="147" t="s">
        <v>149</v>
      </c>
      <c r="AU187" s="147" t="s">
        <v>84</v>
      </c>
      <c r="AV187" s="12" t="s">
        <v>82</v>
      </c>
      <c r="AW187" s="12" t="s">
        <v>36</v>
      </c>
      <c r="AX187" s="12" t="s">
        <v>74</v>
      </c>
      <c r="AY187" s="147" t="s">
        <v>138</v>
      </c>
    </row>
    <row r="188" spans="2:51" s="13" customFormat="1" ht="11.25">
      <c r="B188" s="152"/>
      <c r="D188" s="146" t="s">
        <v>149</v>
      </c>
      <c r="E188" s="153" t="s">
        <v>19</v>
      </c>
      <c r="F188" s="154" t="s">
        <v>192</v>
      </c>
      <c r="H188" s="155">
        <v>1.5</v>
      </c>
      <c r="I188" s="156"/>
      <c r="L188" s="152"/>
      <c r="M188" s="157"/>
      <c r="T188" s="158"/>
      <c r="AT188" s="153" t="s">
        <v>149</v>
      </c>
      <c r="AU188" s="153" t="s">
        <v>84</v>
      </c>
      <c r="AV188" s="13" t="s">
        <v>84</v>
      </c>
      <c r="AW188" s="13" t="s">
        <v>36</v>
      </c>
      <c r="AX188" s="13" t="s">
        <v>74</v>
      </c>
      <c r="AY188" s="153" t="s">
        <v>138</v>
      </c>
    </row>
    <row r="189" spans="2:51" s="12" customFormat="1" ht="11.25">
      <c r="B189" s="145"/>
      <c r="D189" s="146" t="s">
        <v>149</v>
      </c>
      <c r="E189" s="147" t="s">
        <v>19</v>
      </c>
      <c r="F189" s="148" t="s">
        <v>193</v>
      </c>
      <c r="H189" s="147" t="s">
        <v>19</v>
      </c>
      <c r="I189" s="149"/>
      <c r="L189" s="145"/>
      <c r="M189" s="150"/>
      <c r="T189" s="151"/>
      <c r="AT189" s="147" t="s">
        <v>149</v>
      </c>
      <c r="AU189" s="147" t="s">
        <v>84</v>
      </c>
      <c r="AV189" s="12" t="s">
        <v>82</v>
      </c>
      <c r="AW189" s="12" t="s">
        <v>36</v>
      </c>
      <c r="AX189" s="12" t="s">
        <v>74</v>
      </c>
      <c r="AY189" s="147" t="s">
        <v>138</v>
      </c>
    </row>
    <row r="190" spans="2:51" s="13" customFormat="1" ht="11.25">
      <c r="B190" s="152"/>
      <c r="D190" s="146" t="s">
        <v>149</v>
      </c>
      <c r="E190" s="153" t="s">
        <v>19</v>
      </c>
      <c r="F190" s="154" t="s">
        <v>194</v>
      </c>
      <c r="H190" s="155">
        <v>1.8</v>
      </c>
      <c r="I190" s="156"/>
      <c r="L190" s="152"/>
      <c r="M190" s="157"/>
      <c r="T190" s="158"/>
      <c r="AT190" s="153" t="s">
        <v>149</v>
      </c>
      <c r="AU190" s="153" t="s">
        <v>84</v>
      </c>
      <c r="AV190" s="13" t="s">
        <v>84</v>
      </c>
      <c r="AW190" s="13" t="s">
        <v>36</v>
      </c>
      <c r="AX190" s="13" t="s">
        <v>74</v>
      </c>
      <c r="AY190" s="153" t="s">
        <v>138</v>
      </c>
    </row>
    <row r="191" spans="2:51" s="12" customFormat="1" ht="11.25">
      <c r="B191" s="145"/>
      <c r="D191" s="146" t="s">
        <v>149</v>
      </c>
      <c r="E191" s="147" t="s">
        <v>19</v>
      </c>
      <c r="F191" s="148" t="s">
        <v>195</v>
      </c>
      <c r="H191" s="147" t="s">
        <v>19</v>
      </c>
      <c r="I191" s="149"/>
      <c r="L191" s="145"/>
      <c r="M191" s="150"/>
      <c r="T191" s="151"/>
      <c r="AT191" s="147" t="s">
        <v>149</v>
      </c>
      <c r="AU191" s="147" t="s">
        <v>84</v>
      </c>
      <c r="AV191" s="12" t="s">
        <v>82</v>
      </c>
      <c r="AW191" s="12" t="s">
        <v>36</v>
      </c>
      <c r="AX191" s="12" t="s">
        <v>74</v>
      </c>
      <c r="AY191" s="147" t="s">
        <v>138</v>
      </c>
    </row>
    <row r="192" spans="2:51" s="13" customFormat="1" ht="11.25">
      <c r="B192" s="152"/>
      <c r="D192" s="146" t="s">
        <v>149</v>
      </c>
      <c r="E192" s="153" t="s">
        <v>19</v>
      </c>
      <c r="F192" s="154" t="s">
        <v>196</v>
      </c>
      <c r="H192" s="155">
        <v>2.25</v>
      </c>
      <c r="I192" s="156"/>
      <c r="L192" s="152"/>
      <c r="M192" s="157"/>
      <c r="T192" s="158"/>
      <c r="AT192" s="153" t="s">
        <v>149</v>
      </c>
      <c r="AU192" s="153" t="s">
        <v>84</v>
      </c>
      <c r="AV192" s="13" t="s">
        <v>84</v>
      </c>
      <c r="AW192" s="13" t="s">
        <v>36</v>
      </c>
      <c r="AX192" s="13" t="s">
        <v>74</v>
      </c>
      <c r="AY192" s="153" t="s">
        <v>138</v>
      </c>
    </row>
    <row r="193" spans="2:51" s="12" customFormat="1" ht="11.25">
      <c r="B193" s="145"/>
      <c r="D193" s="146" t="s">
        <v>149</v>
      </c>
      <c r="E193" s="147" t="s">
        <v>19</v>
      </c>
      <c r="F193" s="148" t="s">
        <v>197</v>
      </c>
      <c r="H193" s="147" t="s">
        <v>19</v>
      </c>
      <c r="I193" s="149"/>
      <c r="L193" s="145"/>
      <c r="M193" s="150"/>
      <c r="T193" s="151"/>
      <c r="AT193" s="147" t="s">
        <v>149</v>
      </c>
      <c r="AU193" s="147" t="s">
        <v>84</v>
      </c>
      <c r="AV193" s="12" t="s">
        <v>82</v>
      </c>
      <c r="AW193" s="12" t="s">
        <v>36</v>
      </c>
      <c r="AX193" s="12" t="s">
        <v>74</v>
      </c>
      <c r="AY193" s="147" t="s">
        <v>138</v>
      </c>
    </row>
    <row r="194" spans="2:51" s="13" customFormat="1" ht="11.25">
      <c r="B194" s="152"/>
      <c r="D194" s="146" t="s">
        <v>149</v>
      </c>
      <c r="E194" s="153" t="s">
        <v>19</v>
      </c>
      <c r="F194" s="154" t="s">
        <v>190</v>
      </c>
      <c r="H194" s="155">
        <v>1.95</v>
      </c>
      <c r="I194" s="156"/>
      <c r="L194" s="152"/>
      <c r="M194" s="157"/>
      <c r="T194" s="158"/>
      <c r="AT194" s="153" t="s">
        <v>149</v>
      </c>
      <c r="AU194" s="153" t="s">
        <v>84</v>
      </c>
      <c r="AV194" s="13" t="s">
        <v>84</v>
      </c>
      <c r="AW194" s="13" t="s">
        <v>36</v>
      </c>
      <c r="AX194" s="13" t="s">
        <v>74</v>
      </c>
      <c r="AY194" s="153" t="s">
        <v>138</v>
      </c>
    </row>
    <row r="195" spans="2:51" s="12" customFormat="1" ht="11.25">
      <c r="B195" s="145"/>
      <c r="D195" s="146" t="s">
        <v>149</v>
      </c>
      <c r="E195" s="147" t="s">
        <v>19</v>
      </c>
      <c r="F195" s="148" t="s">
        <v>198</v>
      </c>
      <c r="H195" s="147" t="s">
        <v>19</v>
      </c>
      <c r="I195" s="149"/>
      <c r="L195" s="145"/>
      <c r="M195" s="150"/>
      <c r="T195" s="151"/>
      <c r="AT195" s="147" t="s">
        <v>149</v>
      </c>
      <c r="AU195" s="147" t="s">
        <v>84</v>
      </c>
      <c r="AV195" s="12" t="s">
        <v>82</v>
      </c>
      <c r="AW195" s="12" t="s">
        <v>36</v>
      </c>
      <c r="AX195" s="12" t="s">
        <v>74</v>
      </c>
      <c r="AY195" s="147" t="s">
        <v>138</v>
      </c>
    </row>
    <row r="196" spans="2:51" s="13" customFormat="1" ht="11.25">
      <c r="B196" s="152"/>
      <c r="D196" s="146" t="s">
        <v>149</v>
      </c>
      <c r="E196" s="153" t="s">
        <v>19</v>
      </c>
      <c r="F196" s="154" t="s">
        <v>199</v>
      </c>
      <c r="H196" s="155">
        <v>2.4</v>
      </c>
      <c r="I196" s="156"/>
      <c r="L196" s="152"/>
      <c r="M196" s="157"/>
      <c r="T196" s="158"/>
      <c r="AT196" s="153" t="s">
        <v>149</v>
      </c>
      <c r="AU196" s="153" t="s">
        <v>84</v>
      </c>
      <c r="AV196" s="13" t="s">
        <v>84</v>
      </c>
      <c r="AW196" s="13" t="s">
        <v>36</v>
      </c>
      <c r="AX196" s="13" t="s">
        <v>74</v>
      </c>
      <c r="AY196" s="153" t="s">
        <v>138</v>
      </c>
    </row>
    <row r="197" spans="2:51" s="12" customFormat="1" ht="11.25">
      <c r="B197" s="145"/>
      <c r="D197" s="146" t="s">
        <v>149</v>
      </c>
      <c r="E197" s="147" t="s">
        <v>19</v>
      </c>
      <c r="F197" s="148" t="s">
        <v>200</v>
      </c>
      <c r="H197" s="147" t="s">
        <v>19</v>
      </c>
      <c r="I197" s="149"/>
      <c r="L197" s="145"/>
      <c r="M197" s="150"/>
      <c r="T197" s="151"/>
      <c r="AT197" s="147" t="s">
        <v>149</v>
      </c>
      <c r="AU197" s="147" t="s">
        <v>84</v>
      </c>
      <c r="AV197" s="12" t="s">
        <v>82</v>
      </c>
      <c r="AW197" s="12" t="s">
        <v>36</v>
      </c>
      <c r="AX197" s="12" t="s">
        <v>74</v>
      </c>
      <c r="AY197" s="147" t="s">
        <v>138</v>
      </c>
    </row>
    <row r="198" spans="2:51" s="13" customFormat="1" ht="11.25">
      <c r="B198" s="152"/>
      <c r="D198" s="146" t="s">
        <v>149</v>
      </c>
      <c r="E198" s="153" t="s">
        <v>19</v>
      </c>
      <c r="F198" s="154" t="s">
        <v>201</v>
      </c>
      <c r="H198" s="155">
        <v>4.5</v>
      </c>
      <c r="I198" s="156"/>
      <c r="L198" s="152"/>
      <c r="M198" s="157"/>
      <c r="T198" s="158"/>
      <c r="AT198" s="153" t="s">
        <v>149</v>
      </c>
      <c r="AU198" s="153" t="s">
        <v>84</v>
      </c>
      <c r="AV198" s="13" t="s">
        <v>84</v>
      </c>
      <c r="AW198" s="13" t="s">
        <v>36</v>
      </c>
      <c r="AX198" s="13" t="s">
        <v>74</v>
      </c>
      <c r="AY198" s="153" t="s">
        <v>138</v>
      </c>
    </row>
    <row r="199" spans="2:51" s="14" customFormat="1" ht="11.25">
      <c r="B199" s="159"/>
      <c r="D199" s="146" t="s">
        <v>149</v>
      </c>
      <c r="E199" s="160" t="s">
        <v>19</v>
      </c>
      <c r="F199" s="161" t="s">
        <v>202</v>
      </c>
      <c r="H199" s="162">
        <v>16.35</v>
      </c>
      <c r="I199" s="163"/>
      <c r="L199" s="159"/>
      <c r="M199" s="164"/>
      <c r="T199" s="165"/>
      <c r="AT199" s="160" t="s">
        <v>149</v>
      </c>
      <c r="AU199" s="160" t="s">
        <v>84</v>
      </c>
      <c r="AV199" s="14" t="s">
        <v>139</v>
      </c>
      <c r="AW199" s="14" t="s">
        <v>36</v>
      </c>
      <c r="AX199" s="14" t="s">
        <v>82</v>
      </c>
      <c r="AY199" s="160" t="s">
        <v>138</v>
      </c>
    </row>
    <row r="200" spans="2:65" s="1" customFormat="1" ht="24.2" customHeight="1">
      <c r="B200" s="32"/>
      <c r="C200" s="128" t="s">
        <v>236</v>
      </c>
      <c r="D200" s="128" t="s">
        <v>141</v>
      </c>
      <c r="E200" s="129" t="s">
        <v>237</v>
      </c>
      <c r="F200" s="130" t="s">
        <v>238</v>
      </c>
      <c r="G200" s="131" t="s">
        <v>239</v>
      </c>
      <c r="H200" s="132">
        <v>80</v>
      </c>
      <c r="I200" s="133"/>
      <c r="J200" s="134">
        <f>ROUND(I200*H200,2)</f>
        <v>0</v>
      </c>
      <c r="K200" s="130" t="s">
        <v>145</v>
      </c>
      <c r="L200" s="32"/>
      <c r="M200" s="135" t="s">
        <v>19</v>
      </c>
      <c r="N200" s="136" t="s">
        <v>45</v>
      </c>
      <c r="P200" s="137">
        <f>O200*H200</f>
        <v>0</v>
      </c>
      <c r="Q200" s="137">
        <v>0.0102</v>
      </c>
      <c r="R200" s="137">
        <f>Q200*H200</f>
        <v>0.8160000000000001</v>
      </c>
      <c r="S200" s="137">
        <v>0</v>
      </c>
      <c r="T200" s="138">
        <f>S200*H200</f>
        <v>0</v>
      </c>
      <c r="AR200" s="139" t="s">
        <v>139</v>
      </c>
      <c r="AT200" s="139" t="s">
        <v>141</v>
      </c>
      <c r="AU200" s="139" t="s">
        <v>84</v>
      </c>
      <c r="AY200" s="17" t="s">
        <v>138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7" t="s">
        <v>82</v>
      </c>
      <c r="BK200" s="140">
        <f>ROUND(I200*H200,2)</f>
        <v>0</v>
      </c>
      <c r="BL200" s="17" t="s">
        <v>139</v>
      </c>
      <c r="BM200" s="139" t="s">
        <v>240</v>
      </c>
    </row>
    <row r="201" spans="2:47" s="1" customFormat="1" ht="11.25">
      <c r="B201" s="32"/>
      <c r="D201" s="141" t="s">
        <v>147</v>
      </c>
      <c r="F201" s="142" t="s">
        <v>241</v>
      </c>
      <c r="I201" s="143"/>
      <c r="L201" s="32"/>
      <c r="M201" s="144"/>
      <c r="T201" s="53"/>
      <c r="AT201" s="17" t="s">
        <v>147</v>
      </c>
      <c r="AU201" s="17" t="s">
        <v>84</v>
      </c>
    </row>
    <row r="202" spans="2:65" s="1" customFormat="1" ht="24.2" customHeight="1">
      <c r="B202" s="32"/>
      <c r="C202" s="128" t="s">
        <v>242</v>
      </c>
      <c r="D202" s="128" t="s">
        <v>141</v>
      </c>
      <c r="E202" s="129" t="s">
        <v>243</v>
      </c>
      <c r="F202" s="130" t="s">
        <v>244</v>
      </c>
      <c r="G202" s="131" t="s">
        <v>144</v>
      </c>
      <c r="H202" s="132">
        <v>31.36</v>
      </c>
      <c r="I202" s="133"/>
      <c r="J202" s="134">
        <f>ROUND(I202*H202,2)</f>
        <v>0</v>
      </c>
      <c r="K202" s="130" t="s">
        <v>145</v>
      </c>
      <c r="L202" s="32"/>
      <c r="M202" s="135" t="s">
        <v>19</v>
      </c>
      <c r="N202" s="136" t="s">
        <v>45</v>
      </c>
      <c r="P202" s="137">
        <f>O202*H202</f>
        <v>0</v>
      </c>
      <c r="Q202" s="137">
        <v>0.021</v>
      </c>
      <c r="R202" s="137">
        <f>Q202*H202</f>
        <v>0.65856</v>
      </c>
      <c r="S202" s="137">
        <v>0</v>
      </c>
      <c r="T202" s="138">
        <f>S202*H202</f>
        <v>0</v>
      </c>
      <c r="AR202" s="139" t="s">
        <v>139</v>
      </c>
      <c r="AT202" s="139" t="s">
        <v>141</v>
      </c>
      <c r="AU202" s="139" t="s">
        <v>84</v>
      </c>
      <c r="AY202" s="17" t="s">
        <v>138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7" t="s">
        <v>82</v>
      </c>
      <c r="BK202" s="140">
        <f>ROUND(I202*H202,2)</f>
        <v>0</v>
      </c>
      <c r="BL202" s="17" t="s">
        <v>139</v>
      </c>
      <c r="BM202" s="139" t="s">
        <v>245</v>
      </c>
    </row>
    <row r="203" spans="2:47" s="1" customFormat="1" ht="11.25">
      <c r="B203" s="32"/>
      <c r="D203" s="141" t="s">
        <v>147</v>
      </c>
      <c r="F203" s="142" t="s">
        <v>246</v>
      </c>
      <c r="I203" s="143"/>
      <c r="L203" s="32"/>
      <c r="M203" s="144"/>
      <c r="T203" s="53"/>
      <c r="AT203" s="17" t="s">
        <v>147</v>
      </c>
      <c r="AU203" s="17" t="s">
        <v>84</v>
      </c>
    </row>
    <row r="204" spans="2:51" s="12" customFormat="1" ht="11.25">
      <c r="B204" s="145"/>
      <c r="D204" s="146" t="s">
        <v>149</v>
      </c>
      <c r="E204" s="147" t="s">
        <v>19</v>
      </c>
      <c r="F204" s="148" t="s">
        <v>247</v>
      </c>
      <c r="H204" s="147" t="s">
        <v>19</v>
      </c>
      <c r="I204" s="149"/>
      <c r="L204" s="145"/>
      <c r="M204" s="150"/>
      <c r="T204" s="151"/>
      <c r="AT204" s="147" t="s">
        <v>149</v>
      </c>
      <c r="AU204" s="147" t="s">
        <v>84</v>
      </c>
      <c r="AV204" s="12" t="s">
        <v>82</v>
      </c>
      <c r="AW204" s="12" t="s">
        <v>36</v>
      </c>
      <c r="AX204" s="12" t="s">
        <v>74</v>
      </c>
      <c r="AY204" s="147" t="s">
        <v>138</v>
      </c>
    </row>
    <row r="205" spans="2:51" s="13" customFormat="1" ht="11.25">
      <c r="B205" s="152"/>
      <c r="D205" s="146" t="s">
        <v>149</v>
      </c>
      <c r="E205" s="153" t="s">
        <v>19</v>
      </c>
      <c r="F205" s="154" t="s">
        <v>209</v>
      </c>
      <c r="H205" s="155">
        <v>31.36</v>
      </c>
      <c r="I205" s="156"/>
      <c r="L205" s="152"/>
      <c r="M205" s="157"/>
      <c r="T205" s="158"/>
      <c r="AT205" s="153" t="s">
        <v>149</v>
      </c>
      <c r="AU205" s="153" t="s">
        <v>84</v>
      </c>
      <c r="AV205" s="13" t="s">
        <v>84</v>
      </c>
      <c r="AW205" s="13" t="s">
        <v>36</v>
      </c>
      <c r="AX205" s="13" t="s">
        <v>82</v>
      </c>
      <c r="AY205" s="153" t="s">
        <v>138</v>
      </c>
    </row>
    <row r="206" spans="2:65" s="1" customFormat="1" ht="16.5" customHeight="1">
      <c r="B206" s="32"/>
      <c r="C206" s="128" t="s">
        <v>248</v>
      </c>
      <c r="D206" s="128" t="s">
        <v>141</v>
      </c>
      <c r="E206" s="129" t="s">
        <v>249</v>
      </c>
      <c r="F206" s="130" t="s">
        <v>250</v>
      </c>
      <c r="G206" s="131" t="s">
        <v>144</v>
      </c>
      <c r="H206" s="132">
        <v>31.36</v>
      </c>
      <c r="I206" s="133"/>
      <c r="J206" s="134">
        <f>ROUND(I206*H206,2)</f>
        <v>0</v>
      </c>
      <c r="K206" s="130" t="s">
        <v>145</v>
      </c>
      <c r="L206" s="32"/>
      <c r="M206" s="135" t="s">
        <v>19</v>
      </c>
      <c r="N206" s="136" t="s">
        <v>45</v>
      </c>
      <c r="P206" s="137">
        <f>O206*H206</f>
        <v>0</v>
      </c>
      <c r="Q206" s="137">
        <v>0.004</v>
      </c>
      <c r="R206" s="137">
        <f>Q206*H206</f>
        <v>0.12544</v>
      </c>
      <c r="S206" s="137">
        <v>0</v>
      </c>
      <c r="T206" s="138">
        <f>S206*H206</f>
        <v>0</v>
      </c>
      <c r="AR206" s="139" t="s">
        <v>139</v>
      </c>
      <c r="AT206" s="139" t="s">
        <v>141</v>
      </c>
      <c r="AU206" s="139" t="s">
        <v>84</v>
      </c>
      <c r="AY206" s="17" t="s">
        <v>138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82</v>
      </c>
      <c r="BK206" s="140">
        <f>ROUND(I206*H206,2)</f>
        <v>0</v>
      </c>
      <c r="BL206" s="17" t="s">
        <v>139</v>
      </c>
      <c r="BM206" s="139" t="s">
        <v>251</v>
      </c>
    </row>
    <row r="207" spans="2:47" s="1" customFormat="1" ht="11.25">
      <c r="B207" s="32"/>
      <c r="D207" s="141" t="s">
        <v>147</v>
      </c>
      <c r="F207" s="142" t="s">
        <v>252</v>
      </c>
      <c r="I207" s="143"/>
      <c r="L207" s="32"/>
      <c r="M207" s="144"/>
      <c r="T207" s="53"/>
      <c r="AT207" s="17" t="s">
        <v>147</v>
      </c>
      <c r="AU207" s="17" t="s">
        <v>84</v>
      </c>
    </row>
    <row r="208" spans="2:51" s="12" customFormat="1" ht="11.25">
      <c r="B208" s="145"/>
      <c r="D208" s="146" t="s">
        <v>149</v>
      </c>
      <c r="E208" s="147" t="s">
        <v>19</v>
      </c>
      <c r="F208" s="148" t="s">
        <v>247</v>
      </c>
      <c r="H208" s="147" t="s">
        <v>19</v>
      </c>
      <c r="I208" s="149"/>
      <c r="L208" s="145"/>
      <c r="M208" s="150"/>
      <c r="T208" s="151"/>
      <c r="AT208" s="147" t="s">
        <v>149</v>
      </c>
      <c r="AU208" s="147" t="s">
        <v>84</v>
      </c>
      <c r="AV208" s="12" t="s">
        <v>82</v>
      </c>
      <c r="AW208" s="12" t="s">
        <v>36</v>
      </c>
      <c r="AX208" s="12" t="s">
        <v>74</v>
      </c>
      <c r="AY208" s="147" t="s">
        <v>138</v>
      </c>
    </row>
    <row r="209" spans="2:51" s="13" customFormat="1" ht="11.25">
      <c r="B209" s="152"/>
      <c r="D209" s="146" t="s">
        <v>149</v>
      </c>
      <c r="E209" s="153" t="s">
        <v>19</v>
      </c>
      <c r="F209" s="154" t="s">
        <v>209</v>
      </c>
      <c r="H209" s="155">
        <v>31.36</v>
      </c>
      <c r="I209" s="156"/>
      <c r="L209" s="152"/>
      <c r="M209" s="157"/>
      <c r="T209" s="158"/>
      <c r="AT209" s="153" t="s">
        <v>149</v>
      </c>
      <c r="AU209" s="153" t="s">
        <v>84</v>
      </c>
      <c r="AV209" s="13" t="s">
        <v>84</v>
      </c>
      <c r="AW209" s="13" t="s">
        <v>36</v>
      </c>
      <c r="AX209" s="13" t="s">
        <v>82</v>
      </c>
      <c r="AY209" s="153" t="s">
        <v>138</v>
      </c>
    </row>
    <row r="210" spans="2:65" s="1" customFormat="1" ht="16.5" customHeight="1">
      <c r="B210" s="32"/>
      <c r="C210" s="128" t="s">
        <v>253</v>
      </c>
      <c r="D210" s="128" t="s">
        <v>141</v>
      </c>
      <c r="E210" s="129" t="s">
        <v>254</v>
      </c>
      <c r="F210" s="130" t="s">
        <v>255</v>
      </c>
      <c r="G210" s="131" t="s">
        <v>256</v>
      </c>
      <c r="H210" s="132">
        <v>95</v>
      </c>
      <c r="I210" s="133"/>
      <c r="J210" s="134">
        <f>ROUND(I210*H210,2)</f>
        <v>0</v>
      </c>
      <c r="K210" s="130" t="s">
        <v>145</v>
      </c>
      <c r="L210" s="32"/>
      <c r="M210" s="135" t="s">
        <v>19</v>
      </c>
      <c r="N210" s="136" t="s">
        <v>45</v>
      </c>
      <c r="P210" s="137">
        <f>O210*H210</f>
        <v>0</v>
      </c>
      <c r="Q210" s="137">
        <v>0.0015</v>
      </c>
      <c r="R210" s="137">
        <f>Q210*H210</f>
        <v>0.14250000000000002</v>
      </c>
      <c r="S210" s="137">
        <v>0</v>
      </c>
      <c r="T210" s="138">
        <f>S210*H210</f>
        <v>0</v>
      </c>
      <c r="AR210" s="139" t="s">
        <v>139</v>
      </c>
      <c r="AT210" s="139" t="s">
        <v>141</v>
      </c>
      <c r="AU210" s="139" t="s">
        <v>84</v>
      </c>
      <c r="AY210" s="17" t="s">
        <v>138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7" t="s">
        <v>82</v>
      </c>
      <c r="BK210" s="140">
        <f>ROUND(I210*H210,2)</f>
        <v>0</v>
      </c>
      <c r="BL210" s="17" t="s">
        <v>139</v>
      </c>
      <c r="BM210" s="139" t="s">
        <v>257</v>
      </c>
    </row>
    <row r="211" spans="2:47" s="1" customFormat="1" ht="11.25">
      <c r="B211" s="32"/>
      <c r="D211" s="141" t="s">
        <v>147</v>
      </c>
      <c r="F211" s="142" t="s">
        <v>258</v>
      </c>
      <c r="I211" s="143"/>
      <c r="L211" s="32"/>
      <c r="M211" s="144"/>
      <c r="T211" s="53"/>
      <c r="AT211" s="17" t="s">
        <v>147</v>
      </c>
      <c r="AU211" s="17" t="s">
        <v>84</v>
      </c>
    </row>
    <row r="212" spans="2:65" s="1" customFormat="1" ht="21.75" customHeight="1">
      <c r="B212" s="32"/>
      <c r="C212" s="128" t="s">
        <v>259</v>
      </c>
      <c r="D212" s="128" t="s">
        <v>141</v>
      </c>
      <c r="E212" s="129" t="s">
        <v>260</v>
      </c>
      <c r="F212" s="130" t="s">
        <v>261</v>
      </c>
      <c r="G212" s="131" t="s">
        <v>262</v>
      </c>
      <c r="H212" s="132">
        <v>0.154</v>
      </c>
      <c r="I212" s="133"/>
      <c r="J212" s="134">
        <f>ROUND(I212*H212,2)</f>
        <v>0</v>
      </c>
      <c r="K212" s="130" t="s">
        <v>145</v>
      </c>
      <c r="L212" s="32"/>
      <c r="M212" s="135" t="s">
        <v>19</v>
      </c>
      <c r="N212" s="136" t="s">
        <v>45</v>
      </c>
      <c r="P212" s="137">
        <f>O212*H212</f>
        <v>0</v>
      </c>
      <c r="Q212" s="137">
        <v>2.30102</v>
      </c>
      <c r="R212" s="137">
        <f>Q212*H212</f>
        <v>0.35435708</v>
      </c>
      <c r="S212" s="137">
        <v>0</v>
      </c>
      <c r="T212" s="138">
        <f>S212*H212</f>
        <v>0</v>
      </c>
      <c r="AR212" s="139" t="s">
        <v>139</v>
      </c>
      <c r="AT212" s="139" t="s">
        <v>141</v>
      </c>
      <c r="AU212" s="139" t="s">
        <v>84</v>
      </c>
      <c r="AY212" s="17" t="s">
        <v>138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7" t="s">
        <v>82</v>
      </c>
      <c r="BK212" s="140">
        <f>ROUND(I212*H212,2)</f>
        <v>0</v>
      </c>
      <c r="BL212" s="17" t="s">
        <v>139</v>
      </c>
      <c r="BM212" s="139" t="s">
        <v>263</v>
      </c>
    </row>
    <row r="213" spans="2:47" s="1" customFormat="1" ht="11.25">
      <c r="B213" s="32"/>
      <c r="D213" s="141" t="s">
        <v>147</v>
      </c>
      <c r="F213" s="142" t="s">
        <v>264</v>
      </c>
      <c r="I213" s="143"/>
      <c r="L213" s="32"/>
      <c r="M213" s="144"/>
      <c r="T213" s="53"/>
      <c r="AT213" s="17" t="s">
        <v>147</v>
      </c>
      <c r="AU213" s="17" t="s">
        <v>84</v>
      </c>
    </row>
    <row r="214" spans="2:51" s="12" customFormat="1" ht="11.25">
      <c r="B214" s="145"/>
      <c r="D214" s="146" t="s">
        <v>149</v>
      </c>
      <c r="E214" s="147" t="s">
        <v>19</v>
      </c>
      <c r="F214" s="148" t="s">
        <v>191</v>
      </c>
      <c r="H214" s="147" t="s">
        <v>19</v>
      </c>
      <c r="I214" s="149"/>
      <c r="L214" s="145"/>
      <c r="M214" s="150"/>
      <c r="T214" s="151"/>
      <c r="AT214" s="147" t="s">
        <v>149</v>
      </c>
      <c r="AU214" s="147" t="s">
        <v>84</v>
      </c>
      <c r="AV214" s="12" t="s">
        <v>82</v>
      </c>
      <c r="AW214" s="12" t="s">
        <v>36</v>
      </c>
      <c r="AX214" s="12" t="s">
        <v>74</v>
      </c>
      <c r="AY214" s="147" t="s">
        <v>138</v>
      </c>
    </row>
    <row r="215" spans="2:51" s="13" customFormat="1" ht="11.25">
      <c r="B215" s="152"/>
      <c r="D215" s="146" t="s">
        <v>149</v>
      </c>
      <c r="E215" s="153" t="s">
        <v>19</v>
      </c>
      <c r="F215" s="154" t="s">
        <v>265</v>
      </c>
      <c r="H215" s="155">
        <v>0.154</v>
      </c>
      <c r="I215" s="156"/>
      <c r="L215" s="152"/>
      <c r="M215" s="157"/>
      <c r="T215" s="158"/>
      <c r="AT215" s="153" t="s">
        <v>149</v>
      </c>
      <c r="AU215" s="153" t="s">
        <v>84</v>
      </c>
      <c r="AV215" s="13" t="s">
        <v>84</v>
      </c>
      <c r="AW215" s="13" t="s">
        <v>36</v>
      </c>
      <c r="AX215" s="13" t="s">
        <v>82</v>
      </c>
      <c r="AY215" s="153" t="s">
        <v>138</v>
      </c>
    </row>
    <row r="216" spans="2:65" s="1" customFormat="1" ht="16.5" customHeight="1">
      <c r="B216" s="32"/>
      <c r="C216" s="128" t="s">
        <v>266</v>
      </c>
      <c r="D216" s="128" t="s">
        <v>141</v>
      </c>
      <c r="E216" s="129" t="s">
        <v>267</v>
      </c>
      <c r="F216" s="130" t="s">
        <v>268</v>
      </c>
      <c r="G216" s="131" t="s">
        <v>269</v>
      </c>
      <c r="H216" s="132">
        <v>0.009</v>
      </c>
      <c r="I216" s="133"/>
      <c r="J216" s="134">
        <f>ROUND(I216*H216,2)</f>
        <v>0</v>
      </c>
      <c r="K216" s="130" t="s">
        <v>145</v>
      </c>
      <c r="L216" s="32"/>
      <c r="M216" s="135" t="s">
        <v>19</v>
      </c>
      <c r="N216" s="136" t="s">
        <v>45</v>
      </c>
      <c r="P216" s="137">
        <f>O216*H216</f>
        <v>0</v>
      </c>
      <c r="Q216" s="137">
        <v>1.04161</v>
      </c>
      <c r="R216" s="137">
        <f>Q216*H216</f>
        <v>0.00937449</v>
      </c>
      <c r="S216" s="137">
        <v>0</v>
      </c>
      <c r="T216" s="138">
        <f>S216*H216</f>
        <v>0</v>
      </c>
      <c r="AR216" s="139" t="s">
        <v>139</v>
      </c>
      <c r="AT216" s="139" t="s">
        <v>141</v>
      </c>
      <c r="AU216" s="139" t="s">
        <v>84</v>
      </c>
      <c r="AY216" s="17" t="s">
        <v>138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7" t="s">
        <v>82</v>
      </c>
      <c r="BK216" s="140">
        <f>ROUND(I216*H216,2)</f>
        <v>0</v>
      </c>
      <c r="BL216" s="17" t="s">
        <v>139</v>
      </c>
      <c r="BM216" s="139" t="s">
        <v>270</v>
      </c>
    </row>
    <row r="217" spans="2:47" s="1" customFormat="1" ht="11.25">
      <c r="B217" s="32"/>
      <c r="D217" s="141" t="s">
        <v>147</v>
      </c>
      <c r="F217" s="142" t="s">
        <v>271</v>
      </c>
      <c r="I217" s="143"/>
      <c r="L217" s="32"/>
      <c r="M217" s="144"/>
      <c r="T217" s="53"/>
      <c r="AT217" s="17" t="s">
        <v>147</v>
      </c>
      <c r="AU217" s="17" t="s">
        <v>84</v>
      </c>
    </row>
    <row r="218" spans="2:51" s="12" customFormat="1" ht="11.25">
      <c r="B218" s="145"/>
      <c r="D218" s="146" t="s">
        <v>149</v>
      </c>
      <c r="E218" s="147" t="s">
        <v>19</v>
      </c>
      <c r="F218" s="148" t="s">
        <v>191</v>
      </c>
      <c r="H218" s="147" t="s">
        <v>19</v>
      </c>
      <c r="I218" s="149"/>
      <c r="L218" s="145"/>
      <c r="M218" s="150"/>
      <c r="T218" s="151"/>
      <c r="AT218" s="147" t="s">
        <v>149</v>
      </c>
      <c r="AU218" s="147" t="s">
        <v>84</v>
      </c>
      <c r="AV218" s="12" t="s">
        <v>82</v>
      </c>
      <c r="AW218" s="12" t="s">
        <v>36</v>
      </c>
      <c r="AX218" s="12" t="s">
        <v>74</v>
      </c>
      <c r="AY218" s="147" t="s">
        <v>138</v>
      </c>
    </row>
    <row r="219" spans="2:51" s="13" customFormat="1" ht="11.25">
      <c r="B219" s="152"/>
      <c r="D219" s="146" t="s">
        <v>149</v>
      </c>
      <c r="E219" s="153" t="s">
        <v>19</v>
      </c>
      <c r="F219" s="154" t="s">
        <v>272</v>
      </c>
      <c r="H219" s="155">
        <v>0.009</v>
      </c>
      <c r="I219" s="156"/>
      <c r="L219" s="152"/>
      <c r="M219" s="157"/>
      <c r="T219" s="158"/>
      <c r="AT219" s="153" t="s">
        <v>149</v>
      </c>
      <c r="AU219" s="153" t="s">
        <v>84</v>
      </c>
      <c r="AV219" s="13" t="s">
        <v>84</v>
      </c>
      <c r="AW219" s="13" t="s">
        <v>36</v>
      </c>
      <c r="AX219" s="13" t="s">
        <v>82</v>
      </c>
      <c r="AY219" s="153" t="s">
        <v>138</v>
      </c>
    </row>
    <row r="220" spans="2:65" s="1" customFormat="1" ht="16.5" customHeight="1">
      <c r="B220" s="32"/>
      <c r="C220" s="128" t="s">
        <v>7</v>
      </c>
      <c r="D220" s="128" t="s">
        <v>141</v>
      </c>
      <c r="E220" s="129" t="s">
        <v>273</v>
      </c>
      <c r="F220" s="130" t="s">
        <v>274</v>
      </c>
      <c r="G220" s="131" t="s">
        <v>144</v>
      </c>
      <c r="H220" s="132">
        <v>1.931</v>
      </c>
      <c r="I220" s="133"/>
      <c r="J220" s="134">
        <f>ROUND(I220*H220,2)</f>
        <v>0</v>
      </c>
      <c r="K220" s="130" t="s">
        <v>145</v>
      </c>
      <c r="L220" s="32"/>
      <c r="M220" s="135" t="s">
        <v>19</v>
      </c>
      <c r="N220" s="136" t="s">
        <v>45</v>
      </c>
      <c r="P220" s="137">
        <f>O220*H220</f>
        <v>0</v>
      </c>
      <c r="Q220" s="137">
        <v>0.00013</v>
      </c>
      <c r="R220" s="137">
        <f>Q220*H220</f>
        <v>0.00025102999999999996</v>
      </c>
      <c r="S220" s="137">
        <v>0</v>
      </c>
      <c r="T220" s="138">
        <f>S220*H220</f>
        <v>0</v>
      </c>
      <c r="AR220" s="139" t="s">
        <v>139</v>
      </c>
      <c r="AT220" s="139" t="s">
        <v>141</v>
      </c>
      <c r="AU220" s="139" t="s">
        <v>84</v>
      </c>
      <c r="AY220" s="17" t="s">
        <v>138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7" t="s">
        <v>82</v>
      </c>
      <c r="BK220" s="140">
        <f>ROUND(I220*H220,2)</f>
        <v>0</v>
      </c>
      <c r="BL220" s="17" t="s">
        <v>139</v>
      </c>
      <c r="BM220" s="139" t="s">
        <v>275</v>
      </c>
    </row>
    <row r="221" spans="2:47" s="1" customFormat="1" ht="11.25">
      <c r="B221" s="32"/>
      <c r="D221" s="141" t="s">
        <v>147</v>
      </c>
      <c r="F221" s="142" t="s">
        <v>276</v>
      </c>
      <c r="I221" s="143"/>
      <c r="L221" s="32"/>
      <c r="M221" s="144"/>
      <c r="T221" s="53"/>
      <c r="AT221" s="17" t="s">
        <v>147</v>
      </c>
      <c r="AU221" s="17" t="s">
        <v>84</v>
      </c>
    </row>
    <row r="222" spans="2:51" s="12" customFormat="1" ht="11.25">
      <c r="B222" s="145"/>
      <c r="D222" s="146" t="s">
        <v>149</v>
      </c>
      <c r="E222" s="147" t="s">
        <v>19</v>
      </c>
      <c r="F222" s="148" t="s">
        <v>191</v>
      </c>
      <c r="H222" s="147" t="s">
        <v>19</v>
      </c>
      <c r="I222" s="149"/>
      <c r="L222" s="145"/>
      <c r="M222" s="150"/>
      <c r="T222" s="151"/>
      <c r="AT222" s="147" t="s">
        <v>149</v>
      </c>
      <c r="AU222" s="147" t="s">
        <v>84</v>
      </c>
      <c r="AV222" s="12" t="s">
        <v>82</v>
      </c>
      <c r="AW222" s="12" t="s">
        <v>36</v>
      </c>
      <c r="AX222" s="12" t="s">
        <v>74</v>
      </c>
      <c r="AY222" s="147" t="s">
        <v>138</v>
      </c>
    </row>
    <row r="223" spans="2:51" s="13" customFormat="1" ht="11.25">
      <c r="B223" s="152"/>
      <c r="D223" s="146" t="s">
        <v>149</v>
      </c>
      <c r="E223" s="153" t="s">
        <v>19</v>
      </c>
      <c r="F223" s="154" t="s">
        <v>277</v>
      </c>
      <c r="H223" s="155">
        <v>1.931</v>
      </c>
      <c r="I223" s="156"/>
      <c r="L223" s="152"/>
      <c r="M223" s="157"/>
      <c r="T223" s="158"/>
      <c r="AT223" s="153" t="s">
        <v>149</v>
      </c>
      <c r="AU223" s="153" t="s">
        <v>84</v>
      </c>
      <c r="AV223" s="13" t="s">
        <v>84</v>
      </c>
      <c r="AW223" s="13" t="s">
        <v>36</v>
      </c>
      <c r="AX223" s="13" t="s">
        <v>82</v>
      </c>
      <c r="AY223" s="153" t="s">
        <v>138</v>
      </c>
    </row>
    <row r="224" spans="2:65" s="1" customFormat="1" ht="24.2" customHeight="1">
      <c r="B224" s="32"/>
      <c r="C224" s="128" t="s">
        <v>278</v>
      </c>
      <c r="D224" s="128" t="s">
        <v>141</v>
      </c>
      <c r="E224" s="129" t="s">
        <v>279</v>
      </c>
      <c r="F224" s="130" t="s">
        <v>280</v>
      </c>
      <c r="G224" s="131" t="s">
        <v>256</v>
      </c>
      <c r="H224" s="132">
        <v>40</v>
      </c>
      <c r="I224" s="133"/>
      <c r="J224" s="134">
        <f>ROUND(I224*H224,2)</f>
        <v>0</v>
      </c>
      <c r="K224" s="130" t="s">
        <v>145</v>
      </c>
      <c r="L224" s="32"/>
      <c r="M224" s="135" t="s">
        <v>19</v>
      </c>
      <c r="N224" s="136" t="s">
        <v>45</v>
      </c>
      <c r="P224" s="137">
        <f>O224*H224</f>
        <v>0</v>
      </c>
      <c r="Q224" s="137">
        <v>0.00105</v>
      </c>
      <c r="R224" s="137">
        <f>Q224*H224</f>
        <v>0.041999999999999996</v>
      </c>
      <c r="S224" s="137">
        <v>0</v>
      </c>
      <c r="T224" s="138">
        <f>S224*H224</f>
        <v>0</v>
      </c>
      <c r="AR224" s="139" t="s">
        <v>139</v>
      </c>
      <c r="AT224" s="139" t="s">
        <v>141</v>
      </c>
      <c r="AU224" s="139" t="s">
        <v>84</v>
      </c>
      <c r="AY224" s="17" t="s">
        <v>138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7" t="s">
        <v>82</v>
      </c>
      <c r="BK224" s="140">
        <f>ROUND(I224*H224,2)</f>
        <v>0</v>
      </c>
      <c r="BL224" s="17" t="s">
        <v>139</v>
      </c>
      <c r="BM224" s="139" t="s">
        <v>281</v>
      </c>
    </row>
    <row r="225" spans="2:47" s="1" customFormat="1" ht="11.25">
      <c r="B225" s="32"/>
      <c r="D225" s="141" t="s">
        <v>147</v>
      </c>
      <c r="F225" s="142" t="s">
        <v>282</v>
      </c>
      <c r="I225" s="143"/>
      <c r="L225" s="32"/>
      <c r="M225" s="144"/>
      <c r="T225" s="53"/>
      <c r="AT225" s="17" t="s">
        <v>147</v>
      </c>
      <c r="AU225" s="17" t="s">
        <v>84</v>
      </c>
    </row>
    <row r="226" spans="2:65" s="1" customFormat="1" ht="16.5" customHeight="1">
      <c r="B226" s="32"/>
      <c r="C226" s="128" t="s">
        <v>283</v>
      </c>
      <c r="D226" s="128" t="s">
        <v>141</v>
      </c>
      <c r="E226" s="129" t="s">
        <v>284</v>
      </c>
      <c r="F226" s="130" t="s">
        <v>285</v>
      </c>
      <c r="G226" s="131" t="s">
        <v>144</v>
      </c>
      <c r="H226" s="132">
        <v>380</v>
      </c>
      <c r="I226" s="133"/>
      <c r="J226" s="134">
        <f>ROUND(I226*H226,2)</f>
        <v>0</v>
      </c>
      <c r="K226" s="130" t="s">
        <v>145</v>
      </c>
      <c r="L226" s="32"/>
      <c r="M226" s="135" t="s">
        <v>19</v>
      </c>
      <c r="N226" s="136" t="s">
        <v>45</v>
      </c>
      <c r="P226" s="137">
        <f>O226*H226</f>
        <v>0</v>
      </c>
      <c r="Q226" s="137">
        <v>0</v>
      </c>
      <c r="R226" s="137">
        <f>Q226*H226</f>
        <v>0</v>
      </c>
      <c r="S226" s="137">
        <v>0</v>
      </c>
      <c r="T226" s="138">
        <f>S226*H226</f>
        <v>0</v>
      </c>
      <c r="AR226" s="139" t="s">
        <v>139</v>
      </c>
      <c r="AT226" s="139" t="s">
        <v>141</v>
      </c>
      <c r="AU226" s="139" t="s">
        <v>84</v>
      </c>
      <c r="AY226" s="17" t="s">
        <v>138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7" t="s">
        <v>82</v>
      </c>
      <c r="BK226" s="140">
        <f>ROUND(I226*H226,2)</f>
        <v>0</v>
      </c>
      <c r="BL226" s="17" t="s">
        <v>139</v>
      </c>
      <c r="BM226" s="139" t="s">
        <v>286</v>
      </c>
    </row>
    <row r="227" spans="2:47" s="1" customFormat="1" ht="11.25">
      <c r="B227" s="32"/>
      <c r="D227" s="141" t="s">
        <v>147</v>
      </c>
      <c r="F227" s="142" t="s">
        <v>287</v>
      </c>
      <c r="I227" s="143"/>
      <c r="L227" s="32"/>
      <c r="M227" s="144"/>
      <c r="T227" s="53"/>
      <c r="AT227" s="17" t="s">
        <v>147</v>
      </c>
      <c r="AU227" s="17" t="s">
        <v>84</v>
      </c>
    </row>
    <row r="228" spans="2:51" s="13" customFormat="1" ht="11.25">
      <c r="B228" s="152"/>
      <c r="D228" s="146" t="s">
        <v>149</v>
      </c>
      <c r="E228" s="153" t="s">
        <v>19</v>
      </c>
      <c r="F228" s="154" t="s">
        <v>91</v>
      </c>
      <c r="H228" s="155">
        <v>442</v>
      </c>
      <c r="I228" s="156"/>
      <c r="L228" s="152"/>
      <c r="M228" s="157"/>
      <c r="T228" s="158"/>
      <c r="AT228" s="153" t="s">
        <v>149</v>
      </c>
      <c r="AU228" s="153" t="s">
        <v>84</v>
      </c>
      <c r="AV228" s="13" t="s">
        <v>84</v>
      </c>
      <c r="AW228" s="13" t="s">
        <v>36</v>
      </c>
      <c r="AX228" s="13" t="s">
        <v>74</v>
      </c>
      <c r="AY228" s="153" t="s">
        <v>138</v>
      </c>
    </row>
    <row r="229" spans="2:51" s="12" customFormat="1" ht="11.25">
      <c r="B229" s="145"/>
      <c r="D229" s="146" t="s">
        <v>149</v>
      </c>
      <c r="E229" s="147" t="s">
        <v>19</v>
      </c>
      <c r="F229" s="148" t="s">
        <v>288</v>
      </c>
      <c r="H229" s="147" t="s">
        <v>19</v>
      </c>
      <c r="I229" s="149"/>
      <c r="L229" s="145"/>
      <c r="M229" s="150"/>
      <c r="T229" s="151"/>
      <c r="AT229" s="147" t="s">
        <v>149</v>
      </c>
      <c r="AU229" s="147" t="s">
        <v>84</v>
      </c>
      <c r="AV229" s="12" t="s">
        <v>82</v>
      </c>
      <c r="AW229" s="12" t="s">
        <v>36</v>
      </c>
      <c r="AX229" s="12" t="s">
        <v>74</v>
      </c>
      <c r="AY229" s="147" t="s">
        <v>138</v>
      </c>
    </row>
    <row r="230" spans="2:51" s="13" customFormat="1" ht="11.25">
      <c r="B230" s="152"/>
      <c r="D230" s="146" t="s">
        <v>149</v>
      </c>
      <c r="E230" s="153" t="s">
        <v>19</v>
      </c>
      <c r="F230" s="154" t="s">
        <v>289</v>
      </c>
      <c r="H230" s="155">
        <v>-62</v>
      </c>
      <c r="I230" s="156"/>
      <c r="L230" s="152"/>
      <c r="M230" s="157"/>
      <c r="T230" s="158"/>
      <c r="AT230" s="153" t="s">
        <v>149</v>
      </c>
      <c r="AU230" s="153" t="s">
        <v>84</v>
      </c>
      <c r="AV230" s="13" t="s">
        <v>84</v>
      </c>
      <c r="AW230" s="13" t="s">
        <v>36</v>
      </c>
      <c r="AX230" s="13" t="s">
        <v>74</v>
      </c>
      <c r="AY230" s="153" t="s">
        <v>138</v>
      </c>
    </row>
    <row r="231" spans="2:51" s="14" customFormat="1" ht="11.25">
      <c r="B231" s="159"/>
      <c r="D231" s="146" t="s">
        <v>149</v>
      </c>
      <c r="E231" s="160" t="s">
        <v>19</v>
      </c>
      <c r="F231" s="161" t="s">
        <v>202</v>
      </c>
      <c r="H231" s="162">
        <v>380</v>
      </c>
      <c r="I231" s="163"/>
      <c r="L231" s="159"/>
      <c r="M231" s="164"/>
      <c r="T231" s="165"/>
      <c r="AT231" s="160" t="s">
        <v>149</v>
      </c>
      <c r="AU231" s="160" t="s">
        <v>84</v>
      </c>
      <c r="AV231" s="14" t="s">
        <v>139</v>
      </c>
      <c r="AW231" s="14" t="s">
        <v>36</v>
      </c>
      <c r="AX231" s="14" t="s">
        <v>82</v>
      </c>
      <c r="AY231" s="160" t="s">
        <v>138</v>
      </c>
    </row>
    <row r="232" spans="2:47" s="1" customFormat="1" ht="11.25">
      <c r="B232" s="32"/>
      <c r="D232" s="146" t="s">
        <v>290</v>
      </c>
      <c r="F232" s="166" t="s">
        <v>291</v>
      </c>
      <c r="L232" s="32"/>
      <c r="M232" s="144"/>
      <c r="T232" s="53"/>
      <c r="AU232" s="17" t="s">
        <v>84</v>
      </c>
    </row>
    <row r="233" spans="2:47" s="1" customFormat="1" ht="11.25">
      <c r="B233" s="32"/>
      <c r="D233" s="146" t="s">
        <v>290</v>
      </c>
      <c r="F233" s="167" t="s">
        <v>177</v>
      </c>
      <c r="H233" s="168">
        <v>0</v>
      </c>
      <c r="L233" s="32"/>
      <c r="M233" s="144"/>
      <c r="T233" s="53"/>
      <c r="AU233" s="17" t="s">
        <v>84</v>
      </c>
    </row>
    <row r="234" spans="2:47" s="1" customFormat="1" ht="11.25">
      <c r="B234" s="32"/>
      <c r="D234" s="146" t="s">
        <v>290</v>
      </c>
      <c r="F234" s="167" t="s">
        <v>292</v>
      </c>
      <c r="H234" s="168">
        <v>115</v>
      </c>
      <c r="L234" s="32"/>
      <c r="M234" s="144"/>
      <c r="T234" s="53"/>
      <c r="AU234" s="17" t="s">
        <v>84</v>
      </c>
    </row>
    <row r="235" spans="2:47" s="1" customFormat="1" ht="11.25">
      <c r="B235" s="32"/>
      <c r="D235" s="146" t="s">
        <v>290</v>
      </c>
      <c r="F235" s="167" t="s">
        <v>191</v>
      </c>
      <c r="H235" s="168">
        <v>0</v>
      </c>
      <c r="L235" s="32"/>
      <c r="M235" s="144"/>
      <c r="T235" s="53"/>
      <c r="AU235" s="17" t="s">
        <v>84</v>
      </c>
    </row>
    <row r="236" spans="2:47" s="1" customFormat="1" ht="11.25">
      <c r="B236" s="32"/>
      <c r="D236" s="146" t="s">
        <v>290</v>
      </c>
      <c r="F236" s="167" t="s">
        <v>293</v>
      </c>
      <c r="H236" s="168">
        <v>60</v>
      </c>
      <c r="L236" s="32"/>
      <c r="M236" s="144"/>
      <c r="T236" s="53"/>
      <c r="AU236" s="17" t="s">
        <v>84</v>
      </c>
    </row>
    <row r="237" spans="2:47" s="1" customFormat="1" ht="11.25">
      <c r="B237" s="32"/>
      <c r="D237" s="146" t="s">
        <v>290</v>
      </c>
      <c r="F237" s="167" t="s">
        <v>193</v>
      </c>
      <c r="H237" s="168">
        <v>0</v>
      </c>
      <c r="L237" s="32"/>
      <c r="M237" s="144"/>
      <c r="T237" s="53"/>
      <c r="AU237" s="17" t="s">
        <v>84</v>
      </c>
    </row>
    <row r="238" spans="2:47" s="1" customFormat="1" ht="11.25">
      <c r="B238" s="32"/>
      <c r="D238" s="146" t="s">
        <v>290</v>
      </c>
      <c r="F238" s="167" t="s">
        <v>294</v>
      </c>
      <c r="H238" s="168">
        <v>68</v>
      </c>
      <c r="L238" s="32"/>
      <c r="M238" s="144"/>
      <c r="T238" s="53"/>
      <c r="AU238" s="17" t="s">
        <v>84</v>
      </c>
    </row>
    <row r="239" spans="2:47" s="1" customFormat="1" ht="11.25">
      <c r="B239" s="32"/>
      <c r="D239" s="146" t="s">
        <v>290</v>
      </c>
      <c r="F239" s="167" t="s">
        <v>195</v>
      </c>
      <c r="H239" s="168">
        <v>0</v>
      </c>
      <c r="L239" s="32"/>
      <c r="M239" s="144"/>
      <c r="T239" s="53"/>
      <c r="AU239" s="17" t="s">
        <v>84</v>
      </c>
    </row>
    <row r="240" spans="2:47" s="1" customFormat="1" ht="11.25">
      <c r="B240" s="32"/>
      <c r="D240" s="146" t="s">
        <v>290</v>
      </c>
      <c r="F240" s="167" t="s">
        <v>295</v>
      </c>
      <c r="H240" s="168">
        <v>54</v>
      </c>
      <c r="L240" s="32"/>
      <c r="M240" s="144"/>
      <c r="T240" s="53"/>
      <c r="AU240" s="17" t="s">
        <v>84</v>
      </c>
    </row>
    <row r="241" spans="2:47" s="1" customFormat="1" ht="11.25">
      <c r="B241" s="32"/>
      <c r="D241" s="146" t="s">
        <v>290</v>
      </c>
      <c r="F241" s="167" t="s">
        <v>197</v>
      </c>
      <c r="H241" s="168">
        <v>0</v>
      </c>
      <c r="L241" s="32"/>
      <c r="M241" s="144"/>
      <c r="T241" s="53"/>
      <c r="AU241" s="17" t="s">
        <v>84</v>
      </c>
    </row>
    <row r="242" spans="2:47" s="1" customFormat="1" ht="11.25">
      <c r="B242" s="32"/>
      <c r="D242" s="146" t="s">
        <v>290</v>
      </c>
      <c r="F242" s="167" t="s">
        <v>296</v>
      </c>
      <c r="H242" s="168">
        <v>50</v>
      </c>
      <c r="L242" s="32"/>
      <c r="M242" s="144"/>
      <c r="T242" s="53"/>
      <c r="AU242" s="17" t="s">
        <v>84</v>
      </c>
    </row>
    <row r="243" spans="2:47" s="1" customFormat="1" ht="11.25">
      <c r="B243" s="32"/>
      <c r="D243" s="146" t="s">
        <v>290</v>
      </c>
      <c r="F243" s="167" t="s">
        <v>198</v>
      </c>
      <c r="H243" s="168">
        <v>0</v>
      </c>
      <c r="L243" s="32"/>
      <c r="M243" s="144"/>
      <c r="T243" s="53"/>
      <c r="AU243" s="17" t="s">
        <v>84</v>
      </c>
    </row>
    <row r="244" spans="2:47" s="1" customFormat="1" ht="11.25">
      <c r="B244" s="32"/>
      <c r="D244" s="146" t="s">
        <v>290</v>
      </c>
      <c r="F244" s="167" t="s">
        <v>297</v>
      </c>
      <c r="H244" s="168">
        <v>95</v>
      </c>
      <c r="L244" s="32"/>
      <c r="M244" s="144"/>
      <c r="T244" s="53"/>
      <c r="AU244" s="17" t="s">
        <v>84</v>
      </c>
    </row>
    <row r="245" spans="2:47" s="1" customFormat="1" ht="11.25">
      <c r="B245" s="32"/>
      <c r="D245" s="146" t="s">
        <v>290</v>
      </c>
      <c r="F245" s="167" t="s">
        <v>202</v>
      </c>
      <c r="H245" s="168">
        <v>442</v>
      </c>
      <c r="L245" s="32"/>
      <c r="M245" s="144"/>
      <c r="T245" s="53"/>
      <c r="AU245" s="17" t="s">
        <v>84</v>
      </c>
    </row>
    <row r="246" spans="2:65" s="1" customFormat="1" ht="16.5" customHeight="1">
      <c r="B246" s="32"/>
      <c r="C246" s="128" t="s">
        <v>298</v>
      </c>
      <c r="D246" s="128" t="s">
        <v>141</v>
      </c>
      <c r="E246" s="129" t="s">
        <v>299</v>
      </c>
      <c r="F246" s="130" t="s">
        <v>300</v>
      </c>
      <c r="G246" s="131" t="s">
        <v>262</v>
      </c>
      <c r="H246" s="132">
        <v>0.638</v>
      </c>
      <c r="I246" s="133"/>
      <c r="J246" s="134">
        <f>ROUND(I246*H246,2)</f>
        <v>0</v>
      </c>
      <c r="K246" s="130" t="s">
        <v>145</v>
      </c>
      <c r="L246" s="32"/>
      <c r="M246" s="135" t="s">
        <v>19</v>
      </c>
      <c r="N246" s="136" t="s">
        <v>45</v>
      </c>
      <c r="P246" s="137">
        <f>O246*H246</f>
        <v>0</v>
      </c>
      <c r="Q246" s="137">
        <v>0.42</v>
      </c>
      <c r="R246" s="137">
        <f>Q246*H246</f>
        <v>0.26796</v>
      </c>
      <c r="S246" s="137">
        <v>0</v>
      </c>
      <c r="T246" s="138">
        <f>S246*H246</f>
        <v>0</v>
      </c>
      <c r="AR246" s="139" t="s">
        <v>139</v>
      </c>
      <c r="AT246" s="139" t="s">
        <v>141</v>
      </c>
      <c r="AU246" s="139" t="s">
        <v>84</v>
      </c>
      <c r="AY246" s="17" t="s">
        <v>138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7" t="s">
        <v>82</v>
      </c>
      <c r="BK246" s="140">
        <f>ROUND(I246*H246,2)</f>
        <v>0</v>
      </c>
      <c r="BL246" s="17" t="s">
        <v>139</v>
      </c>
      <c r="BM246" s="139" t="s">
        <v>301</v>
      </c>
    </row>
    <row r="247" spans="2:47" s="1" customFormat="1" ht="11.25">
      <c r="B247" s="32"/>
      <c r="D247" s="141" t="s">
        <v>147</v>
      </c>
      <c r="F247" s="142" t="s">
        <v>302</v>
      </c>
      <c r="I247" s="143"/>
      <c r="L247" s="32"/>
      <c r="M247" s="144"/>
      <c r="T247" s="53"/>
      <c r="AT247" s="17" t="s">
        <v>147</v>
      </c>
      <c r="AU247" s="17" t="s">
        <v>84</v>
      </c>
    </row>
    <row r="248" spans="2:51" s="12" customFormat="1" ht="11.25">
      <c r="B248" s="145"/>
      <c r="D248" s="146" t="s">
        <v>149</v>
      </c>
      <c r="E248" s="147" t="s">
        <v>19</v>
      </c>
      <c r="F248" s="148" t="s">
        <v>191</v>
      </c>
      <c r="H248" s="147" t="s">
        <v>19</v>
      </c>
      <c r="I248" s="149"/>
      <c r="L248" s="145"/>
      <c r="M248" s="150"/>
      <c r="T248" s="151"/>
      <c r="AT248" s="147" t="s">
        <v>149</v>
      </c>
      <c r="AU248" s="147" t="s">
        <v>84</v>
      </c>
      <c r="AV248" s="12" t="s">
        <v>82</v>
      </c>
      <c r="AW248" s="12" t="s">
        <v>36</v>
      </c>
      <c r="AX248" s="12" t="s">
        <v>74</v>
      </c>
      <c r="AY248" s="147" t="s">
        <v>138</v>
      </c>
    </row>
    <row r="249" spans="2:51" s="13" customFormat="1" ht="11.25">
      <c r="B249" s="152"/>
      <c r="D249" s="146" t="s">
        <v>149</v>
      </c>
      <c r="E249" s="153" t="s">
        <v>19</v>
      </c>
      <c r="F249" s="154" t="s">
        <v>303</v>
      </c>
      <c r="H249" s="155">
        <v>0.638</v>
      </c>
      <c r="I249" s="156"/>
      <c r="L249" s="152"/>
      <c r="M249" s="157"/>
      <c r="T249" s="158"/>
      <c r="AT249" s="153" t="s">
        <v>149</v>
      </c>
      <c r="AU249" s="153" t="s">
        <v>84</v>
      </c>
      <c r="AV249" s="13" t="s">
        <v>84</v>
      </c>
      <c r="AW249" s="13" t="s">
        <v>36</v>
      </c>
      <c r="AX249" s="13" t="s">
        <v>82</v>
      </c>
      <c r="AY249" s="153" t="s">
        <v>138</v>
      </c>
    </row>
    <row r="250" spans="2:63" s="11" customFormat="1" ht="22.9" customHeight="1">
      <c r="B250" s="116"/>
      <c r="D250" s="117" t="s">
        <v>73</v>
      </c>
      <c r="E250" s="126" t="s">
        <v>203</v>
      </c>
      <c r="F250" s="126" t="s">
        <v>304</v>
      </c>
      <c r="I250" s="119"/>
      <c r="J250" s="127">
        <f>BK250</f>
        <v>0</v>
      </c>
      <c r="L250" s="116"/>
      <c r="M250" s="121"/>
      <c r="P250" s="122">
        <f>SUM(P251:P344)</f>
        <v>0</v>
      </c>
      <c r="R250" s="122">
        <f>SUM(R251:R344)</f>
        <v>0.06616</v>
      </c>
      <c r="T250" s="123">
        <f>SUM(T251:T344)</f>
        <v>9.07876</v>
      </c>
      <c r="AR250" s="117" t="s">
        <v>82</v>
      </c>
      <c r="AT250" s="124" t="s">
        <v>73</v>
      </c>
      <c r="AU250" s="124" t="s">
        <v>82</v>
      </c>
      <c r="AY250" s="117" t="s">
        <v>138</v>
      </c>
      <c r="BK250" s="125">
        <f>SUM(BK251:BK344)</f>
        <v>0</v>
      </c>
    </row>
    <row r="251" spans="2:65" s="1" customFormat="1" ht="24.2" customHeight="1">
      <c r="B251" s="32"/>
      <c r="C251" s="128" t="s">
        <v>305</v>
      </c>
      <c r="D251" s="128" t="s">
        <v>141</v>
      </c>
      <c r="E251" s="129" t="s">
        <v>306</v>
      </c>
      <c r="F251" s="130" t="s">
        <v>307</v>
      </c>
      <c r="G251" s="131" t="s">
        <v>144</v>
      </c>
      <c r="H251" s="132">
        <v>442</v>
      </c>
      <c r="I251" s="133"/>
      <c r="J251" s="134">
        <f>ROUND(I251*H251,2)</f>
        <v>0</v>
      </c>
      <c r="K251" s="130" t="s">
        <v>145</v>
      </c>
      <c r="L251" s="32"/>
      <c r="M251" s="135" t="s">
        <v>19</v>
      </c>
      <c r="N251" s="136" t="s">
        <v>45</v>
      </c>
      <c r="P251" s="137">
        <f>O251*H251</f>
        <v>0</v>
      </c>
      <c r="Q251" s="137">
        <v>0.00013</v>
      </c>
      <c r="R251" s="137">
        <f>Q251*H251</f>
        <v>0.05746</v>
      </c>
      <c r="S251" s="137">
        <v>0</v>
      </c>
      <c r="T251" s="138">
        <f>S251*H251</f>
        <v>0</v>
      </c>
      <c r="AR251" s="139" t="s">
        <v>139</v>
      </c>
      <c r="AT251" s="139" t="s">
        <v>141</v>
      </c>
      <c r="AU251" s="139" t="s">
        <v>84</v>
      </c>
      <c r="AY251" s="17" t="s">
        <v>138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7" t="s">
        <v>82</v>
      </c>
      <c r="BK251" s="140">
        <f>ROUND(I251*H251,2)</f>
        <v>0</v>
      </c>
      <c r="BL251" s="17" t="s">
        <v>139</v>
      </c>
      <c r="BM251" s="139" t="s">
        <v>308</v>
      </c>
    </row>
    <row r="252" spans="2:47" s="1" customFormat="1" ht="11.25">
      <c r="B252" s="32"/>
      <c r="D252" s="141" t="s">
        <v>147</v>
      </c>
      <c r="F252" s="142" t="s">
        <v>309</v>
      </c>
      <c r="I252" s="143"/>
      <c r="L252" s="32"/>
      <c r="M252" s="144"/>
      <c r="T252" s="53"/>
      <c r="AT252" s="17" t="s">
        <v>147</v>
      </c>
      <c r="AU252" s="17" t="s">
        <v>84</v>
      </c>
    </row>
    <row r="253" spans="2:51" s="13" customFormat="1" ht="11.25">
      <c r="B253" s="152"/>
      <c r="D253" s="146" t="s">
        <v>149</v>
      </c>
      <c r="E253" s="153" t="s">
        <v>19</v>
      </c>
      <c r="F253" s="154" t="s">
        <v>91</v>
      </c>
      <c r="H253" s="155">
        <v>442</v>
      </c>
      <c r="I253" s="156"/>
      <c r="L253" s="152"/>
      <c r="M253" s="157"/>
      <c r="T253" s="158"/>
      <c r="AT253" s="153" t="s">
        <v>149</v>
      </c>
      <c r="AU253" s="153" t="s">
        <v>84</v>
      </c>
      <c r="AV253" s="13" t="s">
        <v>84</v>
      </c>
      <c r="AW253" s="13" t="s">
        <v>36</v>
      </c>
      <c r="AX253" s="13" t="s">
        <v>82</v>
      </c>
      <c r="AY253" s="153" t="s">
        <v>138</v>
      </c>
    </row>
    <row r="254" spans="2:47" s="1" customFormat="1" ht="11.25">
      <c r="B254" s="32"/>
      <c r="D254" s="146" t="s">
        <v>290</v>
      </c>
      <c r="F254" s="166" t="s">
        <v>291</v>
      </c>
      <c r="L254" s="32"/>
      <c r="M254" s="144"/>
      <c r="T254" s="53"/>
      <c r="AU254" s="17" t="s">
        <v>84</v>
      </c>
    </row>
    <row r="255" spans="2:47" s="1" customFormat="1" ht="11.25">
      <c r="B255" s="32"/>
      <c r="D255" s="146" t="s">
        <v>290</v>
      </c>
      <c r="F255" s="167" t="s">
        <v>177</v>
      </c>
      <c r="H255" s="168">
        <v>0</v>
      </c>
      <c r="L255" s="32"/>
      <c r="M255" s="144"/>
      <c r="T255" s="53"/>
      <c r="AU255" s="17" t="s">
        <v>84</v>
      </c>
    </row>
    <row r="256" spans="2:47" s="1" customFormat="1" ht="11.25">
      <c r="B256" s="32"/>
      <c r="D256" s="146" t="s">
        <v>290</v>
      </c>
      <c r="F256" s="167" t="s">
        <v>292</v>
      </c>
      <c r="H256" s="168">
        <v>115</v>
      </c>
      <c r="L256" s="32"/>
      <c r="M256" s="144"/>
      <c r="T256" s="53"/>
      <c r="AU256" s="17" t="s">
        <v>84</v>
      </c>
    </row>
    <row r="257" spans="2:47" s="1" customFormat="1" ht="11.25">
      <c r="B257" s="32"/>
      <c r="D257" s="146" t="s">
        <v>290</v>
      </c>
      <c r="F257" s="167" t="s">
        <v>191</v>
      </c>
      <c r="H257" s="168">
        <v>0</v>
      </c>
      <c r="L257" s="32"/>
      <c r="M257" s="144"/>
      <c r="T257" s="53"/>
      <c r="AU257" s="17" t="s">
        <v>84</v>
      </c>
    </row>
    <row r="258" spans="2:47" s="1" customFormat="1" ht="11.25">
      <c r="B258" s="32"/>
      <c r="D258" s="146" t="s">
        <v>290</v>
      </c>
      <c r="F258" s="167" t="s">
        <v>293</v>
      </c>
      <c r="H258" s="168">
        <v>60</v>
      </c>
      <c r="L258" s="32"/>
      <c r="M258" s="144"/>
      <c r="T258" s="53"/>
      <c r="AU258" s="17" t="s">
        <v>84</v>
      </c>
    </row>
    <row r="259" spans="2:47" s="1" customFormat="1" ht="11.25">
      <c r="B259" s="32"/>
      <c r="D259" s="146" t="s">
        <v>290</v>
      </c>
      <c r="F259" s="167" t="s">
        <v>193</v>
      </c>
      <c r="H259" s="168">
        <v>0</v>
      </c>
      <c r="L259" s="32"/>
      <c r="M259" s="144"/>
      <c r="T259" s="53"/>
      <c r="AU259" s="17" t="s">
        <v>84</v>
      </c>
    </row>
    <row r="260" spans="2:47" s="1" customFormat="1" ht="11.25">
      <c r="B260" s="32"/>
      <c r="D260" s="146" t="s">
        <v>290</v>
      </c>
      <c r="F260" s="167" t="s">
        <v>294</v>
      </c>
      <c r="H260" s="168">
        <v>68</v>
      </c>
      <c r="L260" s="32"/>
      <c r="M260" s="144"/>
      <c r="T260" s="53"/>
      <c r="AU260" s="17" t="s">
        <v>84</v>
      </c>
    </row>
    <row r="261" spans="2:47" s="1" customFormat="1" ht="11.25">
      <c r="B261" s="32"/>
      <c r="D261" s="146" t="s">
        <v>290</v>
      </c>
      <c r="F261" s="167" t="s">
        <v>195</v>
      </c>
      <c r="H261" s="168">
        <v>0</v>
      </c>
      <c r="L261" s="32"/>
      <c r="M261" s="144"/>
      <c r="T261" s="53"/>
      <c r="AU261" s="17" t="s">
        <v>84</v>
      </c>
    </row>
    <row r="262" spans="2:47" s="1" customFormat="1" ht="11.25">
      <c r="B262" s="32"/>
      <c r="D262" s="146" t="s">
        <v>290</v>
      </c>
      <c r="F262" s="167" t="s">
        <v>295</v>
      </c>
      <c r="H262" s="168">
        <v>54</v>
      </c>
      <c r="L262" s="32"/>
      <c r="M262" s="144"/>
      <c r="T262" s="53"/>
      <c r="AU262" s="17" t="s">
        <v>84</v>
      </c>
    </row>
    <row r="263" spans="2:47" s="1" customFormat="1" ht="11.25">
      <c r="B263" s="32"/>
      <c r="D263" s="146" t="s">
        <v>290</v>
      </c>
      <c r="F263" s="167" t="s">
        <v>197</v>
      </c>
      <c r="H263" s="168">
        <v>0</v>
      </c>
      <c r="L263" s="32"/>
      <c r="M263" s="144"/>
      <c r="T263" s="53"/>
      <c r="AU263" s="17" t="s">
        <v>84</v>
      </c>
    </row>
    <row r="264" spans="2:47" s="1" customFormat="1" ht="11.25">
      <c r="B264" s="32"/>
      <c r="D264" s="146" t="s">
        <v>290</v>
      </c>
      <c r="F264" s="167" t="s">
        <v>296</v>
      </c>
      <c r="H264" s="168">
        <v>50</v>
      </c>
      <c r="L264" s="32"/>
      <c r="M264" s="144"/>
      <c r="T264" s="53"/>
      <c r="AU264" s="17" t="s">
        <v>84</v>
      </c>
    </row>
    <row r="265" spans="2:47" s="1" customFormat="1" ht="11.25">
      <c r="B265" s="32"/>
      <c r="D265" s="146" t="s">
        <v>290</v>
      </c>
      <c r="F265" s="167" t="s">
        <v>198</v>
      </c>
      <c r="H265" s="168">
        <v>0</v>
      </c>
      <c r="L265" s="32"/>
      <c r="M265" s="144"/>
      <c r="T265" s="53"/>
      <c r="AU265" s="17" t="s">
        <v>84</v>
      </c>
    </row>
    <row r="266" spans="2:47" s="1" customFormat="1" ht="11.25">
      <c r="B266" s="32"/>
      <c r="D266" s="146" t="s">
        <v>290</v>
      </c>
      <c r="F266" s="167" t="s">
        <v>297</v>
      </c>
      <c r="H266" s="168">
        <v>95</v>
      </c>
      <c r="L266" s="32"/>
      <c r="M266" s="144"/>
      <c r="T266" s="53"/>
      <c r="AU266" s="17" t="s">
        <v>84</v>
      </c>
    </row>
    <row r="267" spans="2:47" s="1" customFormat="1" ht="11.25">
      <c r="B267" s="32"/>
      <c r="D267" s="146" t="s">
        <v>290</v>
      </c>
      <c r="F267" s="167" t="s">
        <v>202</v>
      </c>
      <c r="H267" s="168">
        <v>442</v>
      </c>
      <c r="L267" s="32"/>
      <c r="M267" s="144"/>
      <c r="T267" s="53"/>
      <c r="AU267" s="17" t="s">
        <v>84</v>
      </c>
    </row>
    <row r="268" spans="2:65" s="1" customFormat="1" ht="16.5" customHeight="1">
      <c r="B268" s="32"/>
      <c r="C268" s="128" t="s">
        <v>310</v>
      </c>
      <c r="D268" s="128" t="s">
        <v>141</v>
      </c>
      <c r="E268" s="129" t="s">
        <v>311</v>
      </c>
      <c r="F268" s="130" t="s">
        <v>312</v>
      </c>
      <c r="G268" s="131" t="s">
        <v>144</v>
      </c>
      <c r="H268" s="132">
        <v>442</v>
      </c>
      <c r="I268" s="133"/>
      <c r="J268" s="134">
        <f>ROUND(I268*H268,2)</f>
        <v>0</v>
      </c>
      <c r="K268" s="130" t="s">
        <v>145</v>
      </c>
      <c r="L268" s="32"/>
      <c r="M268" s="135" t="s">
        <v>19</v>
      </c>
      <c r="N268" s="136" t="s">
        <v>45</v>
      </c>
      <c r="P268" s="137">
        <f>O268*H268</f>
        <v>0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139</v>
      </c>
      <c r="AT268" s="139" t="s">
        <v>141</v>
      </c>
      <c r="AU268" s="139" t="s">
        <v>84</v>
      </c>
      <c r="AY268" s="17" t="s">
        <v>138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7" t="s">
        <v>82</v>
      </c>
      <c r="BK268" s="140">
        <f>ROUND(I268*H268,2)</f>
        <v>0</v>
      </c>
      <c r="BL268" s="17" t="s">
        <v>139</v>
      </c>
      <c r="BM268" s="139" t="s">
        <v>313</v>
      </c>
    </row>
    <row r="269" spans="2:47" s="1" customFormat="1" ht="11.25">
      <c r="B269" s="32"/>
      <c r="D269" s="141" t="s">
        <v>147</v>
      </c>
      <c r="F269" s="142" t="s">
        <v>314</v>
      </c>
      <c r="I269" s="143"/>
      <c r="L269" s="32"/>
      <c r="M269" s="144"/>
      <c r="T269" s="53"/>
      <c r="AT269" s="17" t="s">
        <v>147</v>
      </c>
      <c r="AU269" s="17" t="s">
        <v>84</v>
      </c>
    </row>
    <row r="270" spans="2:51" s="13" customFormat="1" ht="11.25">
      <c r="B270" s="152"/>
      <c r="D270" s="146" t="s">
        <v>149</v>
      </c>
      <c r="E270" s="153" t="s">
        <v>19</v>
      </c>
      <c r="F270" s="154" t="s">
        <v>91</v>
      </c>
      <c r="H270" s="155">
        <v>442</v>
      </c>
      <c r="I270" s="156"/>
      <c r="L270" s="152"/>
      <c r="M270" s="157"/>
      <c r="T270" s="158"/>
      <c r="AT270" s="153" t="s">
        <v>149</v>
      </c>
      <c r="AU270" s="153" t="s">
        <v>84</v>
      </c>
      <c r="AV270" s="13" t="s">
        <v>84</v>
      </c>
      <c r="AW270" s="13" t="s">
        <v>36</v>
      </c>
      <c r="AX270" s="13" t="s">
        <v>82</v>
      </c>
      <c r="AY270" s="153" t="s">
        <v>138</v>
      </c>
    </row>
    <row r="271" spans="2:47" s="1" customFormat="1" ht="11.25">
      <c r="B271" s="32"/>
      <c r="D271" s="146" t="s">
        <v>290</v>
      </c>
      <c r="F271" s="166" t="s">
        <v>291</v>
      </c>
      <c r="L271" s="32"/>
      <c r="M271" s="144"/>
      <c r="T271" s="53"/>
      <c r="AU271" s="17" t="s">
        <v>84</v>
      </c>
    </row>
    <row r="272" spans="2:47" s="1" customFormat="1" ht="11.25">
      <c r="B272" s="32"/>
      <c r="D272" s="146" t="s">
        <v>290</v>
      </c>
      <c r="F272" s="167" t="s">
        <v>177</v>
      </c>
      <c r="H272" s="168">
        <v>0</v>
      </c>
      <c r="L272" s="32"/>
      <c r="M272" s="144"/>
      <c r="T272" s="53"/>
      <c r="AU272" s="17" t="s">
        <v>84</v>
      </c>
    </row>
    <row r="273" spans="2:47" s="1" customFormat="1" ht="11.25">
      <c r="B273" s="32"/>
      <c r="D273" s="146" t="s">
        <v>290</v>
      </c>
      <c r="F273" s="167" t="s">
        <v>292</v>
      </c>
      <c r="H273" s="168">
        <v>115</v>
      </c>
      <c r="L273" s="32"/>
      <c r="M273" s="144"/>
      <c r="T273" s="53"/>
      <c r="AU273" s="17" t="s">
        <v>84</v>
      </c>
    </row>
    <row r="274" spans="2:47" s="1" customFormat="1" ht="11.25">
      <c r="B274" s="32"/>
      <c r="D274" s="146" t="s">
        <v>290</v>
      </c>
      <c r="F274" s="167" t="s">
        <v>191</v>
      </c>
      <c r="H274" s="168">
        <v>0</v>
      </c>
      <c r="L274" s="32"/>
      <c r="M274" s="144"/>
      <c r="T274" s="53"/>
      <c r="AU274" s="17" t="s">
        <v>84</v>
      </c>
    </row>
    <row r="275" spans="2:47" s="1" customFormat="1" ht="11.25">
      <c r="B275" s="32"/>
      <c r="D275" s="146" t="s">
        <v>290</v>
      </c>
      <c r="F275" s="167" t="s">
        <v>293</v>
      </c>
      <c r="H275" s="168">
        <v>60</v>
      </c>
      <c r="L275" s="32"/>
      <c r="M275" s="144"/>
      <c r="T275" s="53"/>
      <c r="AU275" s="17" t="s">
        <v>84</v>
      </c>
    </row>
    <row r="276" spans="2:47" s="1" customFormat="1" ht="11.25">
      <c r="B276" s="32"/>
      <c r="D276" s="146" t="s">
        <v>290</v>
      </c>
      <c r="F276" s="167" t="s">
        <v>193</v>
      </c>
      <c r="H276" s="168">
        <v>0</v>
      </c>
      <c r="L276" s="32"/>
      <c r="M276" s="144"/>
      <c r="T276" s="53"/>
      <c r="AU276" s="17" t="s">
        <v>84</v>
      </c>
    </row>
    <row r="277" spans="2:47" s="1" customFormat="1" ht="11.25">
      <c r="B277" s="32"/>
      <c r="D277" s="146" t="s">
        <v>290</v>
      </c>
      <c r="F277" s="167" t="s">
        <v>294</v>
      </c>
      <c r="H277" s="168">
        <v>68</v>
      </c>
      <c r="L277" s="32"/>
      <c r="M277" s="144"/>
      <c r="T277" s="53"/>
      <c r="AU277" s="17" t="s">
        <v>84</v>
      </c>
    </row>
    <row r="278" spans="2:47" s="1" customFormat="1" ht="11.25">
      <c r="B278" s="32"/>
      <c r="D278" s="146" t="s">
        <v>290</v>
      </c>
      <c r="F278" s="167" t="s">
        <v>195</v>
      </c>
      <c r="H278" s="168">
        <v>0</v>
      </c>
      <c r="L278" s="32"/>
      <c r="M278" s="144"/>
      <c r="T278" s="53"/>
      <c r="AU278" s="17" t="s">
        <v>84</v>
      </c>
    </row>
    <row r="279" spans="2:47" s="1" customFormat="1" ht="11.25">
      <c r="B279" s="32"/>
      <c r="D279" s="146" t="s">
        <v>290</v>
      </c>
      <c r="F279" s="167" t="s">
        <v>295</v>
      </c>
      <c r="H279" s="168">
        <v>54</v>
      </c>
      <c r="L279" s="32"/>
      <c r="M279" s="144"/>
      <c r="T279" s="53"/>
      <c r="AU279" s="17" t="s">
        <v>84</v>
      </c>
    </row>
    <row r="280" spans="2:47" s="1" customFormat="1" ht="11.25">
      <c r="B280" s="32"/>
      <c r="D280" s="146" t="s">
        <v>290</v>
      </c>
      <c r="F280" s="167" t="s">
        <v>197</v>
      </c>
      <c r="H280" s="168">
        <v>0</v>
      </c>
      <c r="L280" s="32"/>
      <c r="M280" s="144"/>
      <c r="T280" s="53"/>
      <c r="AU280" s="17" t="s">
        <v>84</v>
      </c>
    </row>
    <row r="281" spans="2:47" s="1" customFormat="1" ht="11.25">
      <c r="B281" s="32"/>
      <c r="D281" s="146" t="s">
        <v>290</v>
      </c>
      <c r="F281" s="167" t="s">
        <v>296</v>
      </c>
      <c r="H281" s="168">
        <v>50</v>
      </c>
      <c r="L281" s="32"/>
      <c r="M281" s="144"/>
      <c r="T281" s="53"/>
      <c r="AU281" s="17" t="s">
        <v>84</v>
      </c>
    </row>
    <row r="282" spans="2:47" s="1" customFormat="1" ht="11.25">
      <c r="B282" s="32"/>
      <c r="D282" s="146" t="s">
        <v>290</v>
      </c>
      <c r="F282" s="167" t="s">
        <v>198</v>
      </c>
      <c r="H282" s="168">
        <v>0</v>
      </c>
      <c r="L282" s="32"/>
      <c r="M282" s="144"/>
      <c r="T282" s="53"/>
      <c r="AU282" s="17" t="s">
        <v>84</v>
      </c>
    </row>
    <row r="283" spans="2:47" s="1" customFormat="1" ht="11.25">
      <c r="B283" s="32"/>
      <c r="D283" s="146" t="s">
        <v>290</v>
      </c>
      <c r="F283" s="167" t="s">
        <v>297</v>
      </c>
      <c r="H283" s="168">
        <v>95</v>
      </c>
      <c r="L283" s="32"/>
      <c r="M283" s="144"/>
      <c r="T283" s="53"/>
      <c r="AU283" s="17" t="s">
        <v>84</v>
      </c>
    </row>
    <row r="284" spans="2:47" s="1" customFormat="1" ht="11.25">
      <c r="B284" s="32"/>
      <c r="D284" s="146" t="s">
        <v>290</v>
      </c>
      <c r="F284" s="167" t="s">
        <v>202</v>
      </c>
      <c r="H284" s="168">
        <v>442</v>
      </c>
      <c r="L284" s="32"/>
      <c r="M284" s="144"/>
      <c r="T284" s="53"/>
      <c r="AU284" s="17" t="s">
        <v>84</v>
      </c>
    </row>
    <row r="285" spans="2:65" s="1" customFormat="1" ht="16.5" customHeight="1">
      <c r="B285" s="32"/>
      <c r="C285" s="128" t="s">
        <v>315</v>
      </c>
      <c r="D285" s="128" t="s">
        <v>141</v>
      </c>
      <c r="E285" s="129" t="s">
        <v>316</v>
      </c>
      <c r="F285" s="130" t="s">
        <v>317</v>
      </c>
      <c r="G285" s="131" t="s">
        <v>144</v>
      </c>
      <c r="H285" s="132">
        <v>442</v>
      </c>
      <c r="I285" s="133"/>
      <c r="J285" s="134">
        <f>ROUND(I285*H285,2)</f>
        <v>0</v>
      </c>
      <c r="K285" s="130" t="s">
        <v>145</v>
      </c>
      <c r="L285" s="32"/>
      <c r="M285" s="135" t="s">
        <v>19</v>
      </c>
      <c r="N285" s="136" t="s">
        <v>45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139</v>
      </c>
      <c r="AT285" s="139" t="s">
        <v>141</v>
      </c>
      <c r="AU285" s="139" t="s">
        <v>84</v>
      </c>
      <c r="AY285" s="17" t="s">
        <v>138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7" t="s">
        <v>82</v>
      </c>
      <c r="BK285" s="140">
        <f>ROUND(I285*H285,2)</f>
        <v>0</v>
      </c>
      <c r="BL285" s="17" t="s">
        <v>139</v>
      </c>
      <c r="BM285" s="139" t="s">
        <v>318</v>
      </c>
    </row>
    <row r="286" spans="2:47" s="1" customFormat="1" ht="11.25">
      <c r="B286" s="32"/>
      <c r="D286" s="141" t="s">
        <v>147</v>
      </c>
      <c r="F286" s="142" t="s">
        <v>319</v>
      </c>
      <c r="I286" s="143"/>
      <c r="L286" s="32"/>
      <c r="M286" s="144"/>
      <c r="T286" s="53"/>
      <c r="AT286" s="17" t="s">
        <v>147</v>
      </c>
      <c r="AU286" s="17" t="s">
        <v>84</v>
      </c>
    </row>
    <row r="287" spans="2:51" s="13" customFormat="1" ht="11.25">
      <c r="B287" s="152"/>
      <c r="D287" s="146" t="s">
        <v>149</v>
      </c>
      <c r="E287" s="153" t="s">
        <v>19</v>
      </c>
      <c r="F287" s="154" t="s">
        <v>91</v>
      </c>
      <c r="H287" s="155">
        <v>442</v>
      </c>
      <c r="I287" s="156"/>
      <c r="L287" s="152"/>
      <c r="M287" s="157"/>
      <c r="T287" s="158"/>
      <c r="AT287" s="153" t="s">
        <v>149</v>
      </c>
      <c r="AU287" s="153" t="s">
        <v>84</v>
      </c>
      <c r="AV287" s="13" t="s">
        <v>84</v>
      </c>
      <c r="AW287" s="13" t="s">
        <v>36</v>
      </c>
      <c r="AX287" s="13" t="s">
        <v>82</v>
      </c>
      <c r="AY287" s="153" t="s">
        <v>138</v>
      </c>
    </row>
    <row r="288" spans="2:47" s="1" customFormat="1" ht="11.25">
      <c r="B288" s="32"/>
      <c r="D288" s="146" t="s">
        <v>290</v>
      </c>
      <c r="F288" s="166" t="s">
        <v>291</v>
      </c>
      <c r="L288" s="32"/>
      <c r="M288" s="144"/>
      <c r="T288" s="53"/>
      <c r="AU288" s="17" t="s">
        <v>84</v>
      </c>
    </row>
    <row r="289" spans="2:47" s="1" customFormat="1" ht="11.25">
      <c r="B289" s="32"/>
      <c r="D289" s="146" t="s">
        <v>290</v>
      </c>
      <c r="F289" s="167" t="s">
        <v>177</v>
      </c>
      <c r="H289" s="168">
        <v>0</v>
      </c>
      <c r="L289" s="32"/>
      <c r="M289" s="144"/>
      <c r="T289" s="53"/>
      <c r="AU289" s="17" t="s">
        <v>84</v>
      </c>
    </row>
    <row r="290" spans="2:47" s="1" customFormat="1" ht="11.25">
      <c r="B290" s="32"/>
      <c r="D290" s="146" t="s">
        <v>290</v>
      </c>
      <c r="F290" s="167" t="s">
        <v>292</v>
      </c>
      <c r="H290" s="168">
        <v>115</v>
      </c>
      <c r="L290" s="32"/>
      <c r="M290" s="144"/>
      <c r="T290" s="53"/>
      <c r="AU290" s="17" t="s">
        <v>84</v>
      </c>
    </row>
    <row r="291" spans="2:47" s="1" customFormat="1" ht="11.25">
      <c r="B291" s="32"/>
      <c r="D291" s="146" t="s">
        <v>290</v>
      </c>
      <c r="F291" s="167" t="s">
        <v>191</v>
      </c>
      <c r="H291" s="168">
        <v>0</v>
      </c>
      <c r="L291" s="32"/>
      <c r="M291" s="144"/>
      <c r="T291" s="53"/>
      <c r="AU291" s="17" t="s">
        <v>84</v>
      </c>
    </row>
    <row r="292" spans="2:47" s="1" customFormat="1" ht="11.25">
      <c r="B292" s="32"/>
      <c r="D292" s="146" t="s">
        <v>290</v>
      </c>
      <c r="F292" s="167" t="s">
        <v>293</v>
      </c>
      <c r="H292" s="168">
        <v>60</v>
      </c>
      <c r="L292" s="32"/>
      <c r="M292" s="144"/>
      <c r="T292" s="53"/>
      <c r="AU292" s="17" t="s">
        <v>84</v>
      </c>
    </row>
    <row r="293" spans="2:47" s="1" customFormat="1" ht="11.25">
      <c r="B293" s="32"/>
      <c r="D293" s="146" t="s">
        <v>290</v>
      </c>
      <c r="F293" s="167" t="s">
        <v>193</v>
      </c>
      <c r="H293" s="168">
        <v>0</v>
      </c>
      <c r="L293" s="32"/>
      <c r="M293" s="144"/>
      <c r="T293" s="53"/>
      <c r="AU293" s="17" t="s">
        <v>84</v>
      </c>
    </row>
    <row r="294" spans="2:47" s="1" customFormat="1" ht="11.25">
      <c r="B294" s="32"/>
      <c r="D294" s="146" t="s">
        <v>290</v>
      </c>
      <c r="F294" s="167" t="s">
        <v>294</v>
      </c>
      <c r="H294" s="168">
        <v>68</v>
      </c>
      <c r="L294" s="32"/>
      <c r="M294" s="144"/>
      <c r="T294" s="53"/>
      <c r="AU294" s="17" t="s">
        <v>84</v>
      </c>
    </row>
    <row r="295" spans="2:47" s="1" customFormat="1" ht="11.25">
      <c r="B295" s="32"/>
      <c r="D295" s="146" t="s">
        <v>290</v>
      </c>
      <c r="F295" s="167" t="s">
        <v>195</v>
      </c>
      <c r="H295" s="168">
        <v>0</v>
      </c>
      <c r="L295" s="32"/>
      <c r="M295" s="144"/>
      <c r="T295" s="53"/>
      <c r="AU295" s="17" t="s">
        <v>84</v>
      </c>
    </row>
    <row r="296" spans="2:47" s="1" customFormat="1" ht="11.25">
      <c r="B296" s="32"/>
      <c r="D296" s="146" t="s">
        <v>290</v>
      </c>
      <c r="F296" s="167" t="s">
        <v>295</v>
      </c>
      <c r="H296" s="168">
        <v>54</v>
      </c>
      <c r="L296" s="32"/>
      <c r="M296" s="144"/>
      <c r="T296" s="53"/>
      <c r="AU296" s="17" t="s">
        <v>84</v>
      </c>
    </row>
    <row r="297" spans="2:47" s="1" customFormat="1" ht="11.25">
      <c r="B297" s="32"/>
      <c r="D297" s="146" t="s">
        <v>290</v>
      </c>
      <c r="F297" s="167" t="s">
        <v>197</v>
      </c>
      <c r="H297" s="168">
        <v>0</v>
      </c>
      <c r="L297" s="32"/>
      <c r="M297" s="144"/>
      <c r="T297" s="53"/>
      <c r="AU297" s="17" t="s">
        <v>84</v>
      </c>
    </row>
    <row r="298" spans="2:47" s="1" customFormat="1" ht="11.25">
      <c r="B298" s="32"/>
      <c r="D298" s="146" t="s">
        <v>290</v>
      </c>
      <c r="F298" s="167" t="s">
        <v>296</v>
      </c>
      <c r="H298" s="168">
        <v>50</v>
      </c>
      <c r="L298" s="32"/>
      <c r="M298" s="144"/>
      <c r="T298" s="53"/>
      <c r="AU298" s="17" t="s">
        <v>84</v>
      </c>
    </row>
    <row r="299" spans="2:47" s="1" customFormat="1" ht="11.25">
      <c r="B299" s="32"/>
      <c r="D299" s="146" t="s">
        <v>290</v>
      </c>
      <c r="F299" s="167" t="s">
        <v>198</v>
      </c>
      <c r="H299" s="168">
        <v>0</v>
      </c>
      <c r="L299" s="32"/>
      <c r="M299" s="144"/>
      <c r="T299" s="53"/>
      <c r="AU299" s="17" t="s">
        <v>84</v>
      </c>
    </row>
    <row r="300" spans="2:47" s="1" customFormat="1" ht="11.25">
      <c r="B300" s="32"/>
      <c r="D300" s="146" t="s">
        <v>290</v>
      </c>
      <c r="F300" s="167" t="s">
        <v>297</v>
      </c>
      <c r="H300" s="168">
        <v>95</v>
      </c>
      <c r="L300" s="32"/>
      <c r="M300" s="144"/>
      <c r="T300" s="53"/>
      <c r="AU300" s="17" t="s">
        <v>84</v>
      </c>
    </row>
    <row r="301" spans="2:47" s="1" customFormat="1" ht="11.25">
      <c r="B301" s="32"/>
      <c r="D301" s="146" t="s">
        <v>290</v>
      </c>
      <c r="F301" s="167" t="s">
        <v>202</v>
      </c>
      <c r="H301" s="168">
        <v>442</v>
      </c>
      <c r="L301" s="32"/>
      <c r="M301" s="144"/>
      <c r="T301" s="53"/>
      <c r="AU301" s="17" t="s">
        <v>84</v>
      </c>
    </row>
    <row r="302" spans="2:65" s="1" customFormat="1" ht="24.2" customHeight="1">
      <c r="B302" s="32"/>
      <c r="C302" s="128" t="s">
        <v>320</v>
      </c>
      <c r="D302" s="128" t="s">
        <v>141</v>
      </c>
      <c r="E302" s="129" t="s">
        <v>321</v>
      </c>
      <c r="F302" s="130" t="s">
        <v>322</v>
      </c>
      <c r="G302" s="131" t="s">
        <v>262</v>
      </c>
      <c r="H302" s="132">
        <v>3.434</v>
      </c>
      <c r="I302" s="133"/>
      <c r="J302" s="134">
        <f>ROUND(I302*H302,2)</f>
        <v>0</v>
      </c>
      <c r="K302" s="130" t="s">
        <v>145</v>
      </c>
      <c r="L302" s="32"/>
      <c r="M302" s="135" t="s">
        <v>19</v>
      </c>
      <c r="N302" s="136" t="s">
        <v>45</v>
      </c>
      <c r="P302" s="137">
        <f>O302*H302</f>
        <v>0</v>
      </c>
      <c r="Q302" s="137">
        <v>0</v>
      </c>
      <c r="R302" s="137">
        <f>Q302*H302</f>
        <v>0</v>
      </c>
      <c r="S302" s="137">
        <v>1.8</v>
      </c>
      <c r="T302" s="138">
        <f>S302*H302</f>
        <v>6.1812000000000005</v>
      </c>
      <c r="AR302" s="139" t="s">
        <v>139</v>
      </c>
      <c r="AT302" s="139" t="s">
        <v>141</v>
      </c>
      <c r="AU302" s="139" t="s">
        <v>84</v>
      </c>
      <c r="AY302" s="17" t="s">
        <v>138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7" t="s">
        <v>82</v>
      </c>
      <c r="BK302" s="140">
        <f>ROUND(I302*H302,2)</f>
        <v>0</v>
      </c>
      <c r="BL302" s="17" t="s">
        <v>139</v>
      </c>
      <c r="BM302" s="139" t="s">
        <v>323</v>
      </c>
    </row>
    <row r="303" spans="2:47" s="1" customFormat="1" ht="11.25">
      <c r="B303" s="32"/>
      <c r="D303" s="141" t="s">
        <v>147</v>
      </c>
      <c r="F303" s="142" t="s">
        <v>324</v>
      </c>
      <c r="I303" s="143"/>
      <c r="L303" s="32"/>
      <c r="M303" s="144"/>
      <c r="T303" s="53"/>
      <c r="AT303" s="17" t="s">
        <v>147</v>
      </c>
      <c r="AU303" s="17" t="s">
        <v>84</v>
      </c>
    </row>
    <row r="304" spans="2:51" s="12" customFormat="1" ht="11.25">
      <c r="B304" s="145"/>
      <c r="D304" s="146" t="s">
        <v>149</v>
      </c>
      <c r="E304" s="147" t="s">
        <v>19</v>
      </c>
      <c r="F304" s="148" t="s">
        <v>150</v>
      </c>
      <c r="H304" s="147" t="s">
        <v>19</v>
      </c>
      <c r="I304" s="149"/>
      <c r="L304" s="145"/>
      <c r="M304" s="150"/>
      <c r="T304" s="151"/>
      <c r="AT304" s="147" t="s">
        <v>149</v>
      </c>
      <c r="AU304" s="147" t="s">
        <v>84</v>
      </c>
      <c r="AV304" s="12" t="s">
        <v>82</v>
      </c>
      <c r="AW304" s="12" t="s">
        <v>36</v>
      </c>
      <c r="AX304" s="12" t="s">
        <v>74</v>
      </c>
      <c r="AY304" s="147" t="s">
        <v>138</v>
      </c>
    </row>
    <row r="305" spans="2:51" s="13" customFormat="1" ht="11.25">
      <c r="B305" s="152"/>
      <c r="D305" s="146" t="s">
        <v>149</v>
      </c>
      <c r="E305" s="153" t="s">
        <v>19</v>
      </c>
      <c r="F305" s="154" t="s">
        <v>325</v>
      </c>
      <c r="H305" s="155">
        <v>1.32</v>
      </c>
      <c r="I305" s="156"/>
      <c r="L305" s="152"/>
      <c r="M305" s="157"/>
      <c r="T305" s="158"/>
      <c r="AT305" s="153" t="s">
        <v>149</v>
      </c>
      <c r="AU305" s="153" t="s">
        <v>84</v>
      </c>
      <c r="AV305" s="13" t="s">
        <v>84</v>
      </c>
      <c r="AW305" s="13" t="s">
        <v>36</v>
      </c>
      <c r="AX305" s="13" t="s">
        <v>74</v>
      </c>
      <c r="AY305" s="153" t="s">
        <v>138</v>
      </c>
    </row>
    <row r="306" spans="2:51" s="12" customFormat="1" ht="11.25">
      <c r="B306" s="145"/>
      <c r="D306" s="146" t="s">
        <v>149</v>
      </c>
      <c r="E306" s="147" t="s">
        <v>19</v>
      </c>
      <c r="F306" s="148" t="s">
        <v>191</v>
      </c>
      <c r="H306" s="147" t="s">
        <v>19</v>
      </c>
      <c r="I306" s="149"/>
      <c r="L306" s="145"/>
      <c r="M306" s="150"/>
      <c r="T306" s="151"/>
      <c r="AT306" s="147" t="s">
        <v>149</v>
      </c>
      <c r="AU306" s="147" t="s">
        <v>84</v>
      </c>
      <c r="AV306" s="12" t="s">
        <v>82</v>
      </c>
      <c r="AW306" s="12" t="s">
        <v>36</v>
      </c>
      <c r="AX306" s="12" t="s">
        <v>74</v>
      </c>
      <c r="AY306" s="147" t="s">
        <v>138</v>
      </c>
    </row>
    <row r="307" spans="2:51" s="13" customFormat="1" ht="11.25">
      <c r="B307" s="152"/>
      <c r="D307" s="146" t="s">
        <v>149</v>
      </c>
      <c r="E307" s="153" t="s">
        <v>19</v>
      </c>
      <c r="F307" s="154" t="s">
        <v>326</v>
      </c>
      <c r="H307" s="155">
        <v>2.114</v>
      </c>
      <c r="I307" s="156"/>
      <c r="L307" s="152"/>
      <c r="M307" s="157"/>
      <c r="T307" s="158"/>
      <c r="AT307" s="153" t="s">
        <v>149</v>
      </c>
      <c r="AU307" s="153" t="s">
        <v>84</v>
      </c>
      <c r="AV307" s="13" t="s">
        <v>84</v>
      </c>
      <c r="AW307" s="13" t="s">
        <v>36</v>
      </c>
      <c r="AX307" s="13" t="s">
        <v>74</v>
      </c>
      <c r="AY307" s="153" t="s">
        <v>138</v>
      </c>
    </row>
    <row r="308" spans="2:51" s="14" customFormat="1" ht="11.25">
      <c r="B308" s="159"/>
      <c r="D308" s="146" t="s">
        <v>149</v>
      </c>
      <c r="E308" s="160" t="s">
        <v>19</v>
      </c>
      <c r="F308" s="161" t="s">
        <v>202</v>
      </c>
      <c r="H308" s="162">
        <v>3.434</v>
      </c>
      <c r="I308" s="163"/>
      <c r="L308" s="159"/>
      <c r="M308" s="164"/>
      <c r="T308" s="165"/>
      <c r="AT308" s="160" t="s">
        <v>149</v>
      </c>
      <c r="AU308" s="160" t="s">
        <v>84</v>
      </c>
      <c r="AV308" s="14" t="s">
        <v>139</v>
      </c>
      <c r="AW308" s="14" t="s">
        <v>36</v>
      </c>
      <c r="AX308" s="14" t="s">
        <v>82</v>
      </c>
      <c r="AY308" s="160" t="s">
        <v>138</v>
      </c>
    </row>
    <row r="309" spans="2:65" s="1" customFormat="1" ht="16.5" customHeight="1">
      <c r="B309" s="32"/>
      <c r="C309" s="128" t="s">
        <v>327</v>
      </c>
      <c r="D309" s="128" t="s">
        <v>141</v>
      </c>
      <c r="E309" s="129" t="s">
        <v>328</v>
      </c>
      <c r="F309" s="130" t="s">
        <v>329</v>
      </c>
      <c r="G309" s="131" t="s">
        <v>256</v>
      </c>
      <c r="H309" s="132">
        <v>545</v>
      </c>
      <c r="I309" s="133"/>
      <c r="J309" s="134">
        <f>ROUND(I309*H309,2)</f>
        <v>0</v>
      </c>
      <c r="K309" s="130" t="s">
        <v>145</v>
      </c>
      <c r="L309" s="32"/>
      <c r="M309" s="135" t="s">
        <v>19</v>
      </c>
      <c r="N309" s="136" t="s">
        <v>45</v>
      </c>
      <c r="P309" s="137">
        <f>O309*H309</f>
        <v>0</v>
      </c>
      <c r="Q309" s="137">
        <v>1E-05</v>
      </c>
      <c r="R309" s="137">
        <f>Q309*H309</f>
        <v>0.005450000000000001</v>
      </c>
      <c r="S309" s="137">
        <v>0.002</v>
      </c>
      <c r="T309" s="138">
        <f>S309*H309</f>
        <v>1.09</v>
      </c>
      <c r="AR309" s="139" t="s">
        <v>139</v>
      </c>
      <c r="AT309" s="139" t="s">
        <v>141</v>
      </c>
      <c r="AU309" s="139" t="s">
        <v>84</v>
      </c>
      <c r="AY309" s="17" t="s">
        <v>138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7" t="s">
        <v>82</v>
      </c>
      <c r="BK309" s="140">
        <f>ROUND(I309*H309,2)</f>
        <v>0</v>
      </c>
      <c r="BL309" s="17" t="s">
        <v>139</v>
      </c>
      <c r="BM309" s="139" t="s">
        <v>330</v>
      </c>
    </row>
    <row r="310" spans="2:47" s="1" customFormat="1" ht="11.25">
      <c r="B310" s="32"/>
      <c r="D310" s="141" t="s">
        <v>147</v>
      </c>
      <c r="F310" s="142" t="s">
        <v>331</v>
      </c>
      <c r="I310" s="143"/>
      <c r="L310" s="32"/>
      <c r="M310" s="144"/>
      <c r="T310" s="53"/>
      <c r="AT310" s="17" t="s">
        <v>147</v>
      </c>
      <c r="AU310" s="17" t="s">
        <v>84</v>
      </c>
    </row>
    <row r="311" spans="2:51" s="12" customFormat="1" ht="11.25">
      <c r="B311" s="145"/>
      <c r="D311" s="146" t="s">
        <v>149</v>
      </c>
      <c r="E311" s="147" t="s">
        <v>19</v>
      </c>
      <c r="F311" s="148" t="s">
        <v>177</v>
      </c>
      <c r="H311" s="147" t="s">
        <v>19</v>
      </c>
      <c r="I311" s="149"/>
      <c r="L311" s="145"/>
      <c r="M311" s="150"/>
      <c r="T311" s="151"/>
      <c r="AT311" s="147" t="s">
        <v>149</v>
      </c>
      <c r="AU311" s="147" t="s">
        <v>84</v>
      </c>
      <c r="AV311" s="12" t="s">
        <v>82</v>
      </c>
      <c r="AW311" s="12" t="s">
        <v>36</v>
      </c>
      <c r="AX311" s="12" t="s">
        <v>74</v>
      </c>
      <c r="AY311" s="147" t="s">
        <v>138</v>
      </c>
    </row>
    <row r="312" spans="2:51" s="13" customFormat="1" ht="11.25">
      <c r="B312" s="152"/>
      <c r="D312" s="146" t="s">
        <v>149</v>
      </c>
      <c r="E312" s="153" t="s">
        <v>19</v>
      </c>
      <c r="F312" s="154" t="s">
        <v>332</v>
      </c>
      <c r="H312" s="155">
        <v>65</v>
      </c>
      <c r="I312" s="156"/>
      <c r="L312" s="152"/>
      <c r="M312" s="157"/>
      <c r="T312" s="158"/>
      <c r="AT312" s="153" t="s">
        <v>149</v>
      </c>
      <c r="AU312" s="153" t="s">
        <v>84</v>
      </c>
      <c r="AV312" s="13" t="s">
        <v>84</v>
      </c>
      <c r="AW312" s="13" t="s">
        <v>36</v>
      </c>
      <c r="AX312" s="13" t="s">
        <v>74</v>
      </c>
      <c r="AY312" s="153" t="s">
        <v>138</v>
      </c>
    </row>
    <row r="313" spans="2:51" s="12" customFormat="1" ht="11.25">
      <c r="B313" s="145"/>
      <c r="D313" s="146" t="s">
        <v>149</v>
      </c>
      <c r="E313" s="147" t="s">
        <v>19</v>
      </c>
      <c r="F313" s="148" t="s">
        <v>191</v>
      </c>
      <c r="H313" s="147" t="s">
        <v>19</v>
      </c>
      <c r="I313" s="149"/>
      <c r="L313" s="145"/>
      <c r="M313" s="150"/>
      <c r="T313" s="151"/>
      <c r="AT313" s="147" t="s">
        <v>149</v>
      </c>
      <c r="AU313" s="147" t="s">
        <v>84</v>
      </c>
      <c r="AV313" s="12" t="s">
        <v>82</v>
      </c>
      <c r="AW313" s="12" t="s">
        <v>36</v>
      </c>
      <c r="AX313" s="12" t="s">
        <v>74</v>
      </c>
      <c r="AY313" s="147" t="s">
        <v>138</v>
      </c>
    </row>
    <row r="314" spans="2:51" s="13" customFormat="1" ht="11.25">
      <c r="B314" s="152"/>
      <c r="D314" s="146" t="s">
        <v>149</v>
      </c>
      <c r="E314" s="153" t="s">
        <v>19</v>
      </c>
      <c r="F314" s="154" t="s">
        <v>296</v>
      </c>
      <c r="H314" s="155">
        <v>50</v>
      </c>
      <c r="I314" s="156"/>
      <c r="L314" s="152"/>
      <c r="M314" s="157"/>
      <c r="T314" s="158"/>
      <c r="AT314" s="153" t="s">
        <v>149</v>
      </c>
      <c r="AU314" s="153" t="s">
        <v>84</v>
      </c>
      <c r="AV314" s="13" t="s">
        <v>84</v>
      </c>
      <c r="AW314" s="13" t="s">
        <v>36</v>
      </c>
      <c r="AX314" s="13" t="s">
        <v>74</v>
      </c>
      <c r="AY314" s="153" t="s">
        <v>138</v>
      </c>
    </row>
    <row r="315" spans="2:51" s="12" customFormat="1" ht="11.25">
      <c r="B315" s="145"/>
      <c r="D315" s="146" t="s">
        <v>149</v>
      </c>
      <c r="E315" s="147" t="s">
        <v>19</v>
      </c>
      <c r="F315" s="148" t="s">
        <v>193</v>
      </c>
      <c r="H315" s="147" t="s">
        <v>19</v>
      </c>
      <c r="I315" s="149"/>
      <c r="L315" s="145"/>
      <c r="M315" s="150"/>
      <c r="T315" s="151"/>
      <c r="AT315" s="147" t="s">
        <v>149</v>
      </c>
      <c r="AU315" s="147" t="s">
        <v>84</v>
      </c>
      <c r="AV315" s="12" t="s">
        <v>82</v>
      </c>
      <c r="AW315" s="12" t="s">
        <v>36</v>
      </c>
      <c r="AX315" s="12" t="s">
        <v>74</v>
      </c>
      <c r="AY315" s="147" t="s">
        <v>138</v>
      </c>
    </row>
    <row r="316" spans="2:51" s="13" customFormat="1" ht="11.25">
      <c r="B316" s="152"/>
      <c r="D316" s="146" t="s">
        <v>149</v>
      </c>
      <c r="E316" s="153" t="s">
        <v>19</v>
      </c>
      <c r="F316" s="154" t="s">
        <v>293</v>
      </c>
      <c r="H316" s="155">
        <v>60</v>
      </c>
      <c r="I316" s="156"/>
      <c r="L316" s="152"/>
      <c r="M316" s="157"/>
      <c r="T316" s="158"/>
      <c r="AT316" s="153" t="s">
        <v>149</v>
      </c>
      <c r="AU316" s="153" t="s">
        <v>84</v>
      </c>
      <c r="AV316" s="13" t="s">
        <v>84</v>
      </c>
      <c r="AW316" s="13" t="s">
        <v>36</v>
      </c>
      <c r="AX316" s="13" t="s">
        <v>74</v>
      </c>
      <c r="AY316" s="153" t="s">
        <v>138</v>
      </c>
    </row>
    <row r="317" spans="2:51" s="12" customFormat="1" ht="11.25">
      <c r="B317" s="145"/>
      <c r="D317" s="146" t="s">
        <v>149</v>
      </c>
      <c r="E317" s="147" t="s">
        <v>19</v>
      </c>
      <c r="F317" s="148" t="s">
        <v>195</v>
      </c>
      <c r="H317" s="147" t="s">
        <v>19</v>
      </c>
      <c r="I317" s="149"/>
      <c r="L317" s="145"/>
      <c r="M317" s="150"/>
      <c r="T317" s="151"/>
      <c r="AT317" s="147" t="s">
        <v>149</v>
      </c>
      <c r="AU317" s="147" t="s">
        <v>84</v>
      </c>
      <c r="AV317" s="12" t="s">
        <v>82</v>
      </c>
      <c r="AW317" s="12" t="s">
        <v>36</v>
      </c>
      <c r="AX317" s="12" t="s">
        <v>74</v>
      </c>
      <c r="AY317" s="147" t="s">
        <v>138</v>
      </c>
    </row>
    <row r="318" spans="2:51" s="13" customFormat="1" ht="11.25">
      <c r="B318" s="152"/>
      <c r="D318" s="146" t="s">
        <v>149</v>
      </c>
      <c r="E318" s="153" t="s">
        <v>19</v>
      </c>
      <c r="F318" s="154" t="s">
        <v>333</v>
      </c>
      <c r="H318" s="155">
        <v>75</v>
      </c>
      <c r="I318" s="156"/>
      <c r="L318" s="152"/>
      <c r="M318" s="157"/>
      <c r="T318" s="158"/>
      <c r="AT318" s="153" t="s">
        <v>149</v>
      </c>
      <c r="AU318" s="153" t="s">
        <v>84</v>
      </c>
      <c r="AV318" s="13" t="s">
        <v>84</v>
      </c>
      <c r="AW318" s="13" t="s">
        <v>36</v>
      </c>
      <c r="AX318" s="13" t="s">
        <v>74</v>
      </c>
      <c r="AY318" s="153" t="s">
        <v>138</v>
      </c>
    </row>
    <row r="319" spans="2:51" s="12" customFormat="1" ht="11.25">
      <c r="B319" s="145"/>
      <c r="D319" s="146" t="s">
        <v>149</v>
      </c>
      <c r="E319" s="147" t="s">
        <v>19</v>
      </c>
      <c r="F319" s="148" t="s">
        <v>197</v>
      </c>
      <c r="H319" s="147" t="s">
        <v>19</v>
      </c>
      <c r="I319" s="149"/>
      <c r="L319" s="145"/>
      <c r="M319" s="150"/>
      <c r="T319" s="151"/>
      <c r="AT319" s="147" t="s">
        <v>149</v>
      </c>
      <c r="AU319" s="147" t="s">
        <v>84</v>
      </c>
      <c r="AV319" s="12" t="s">
        <v>82</v>
      </c>
      <c r="AW319" s="12" t="s">
        <v>36</v>
      </c>
      <c r="AX319" s="12" t="s">
        <v>74</v>
      </c>
      <c r="AY319" s="147" t="s">
        <v>138</v>
      </c>
    </row>
    <row r="320" spans="2:51" s="13" customFormat="1" ht="11.25">
      <c r="B320" s="152"/>
      <c r="D320" s="146" t="s">
        <v>149</v>
      </c>
      <c r="E320" s="153" t="s">
        <v>19</v>
      </c>
      <c r="F320" s="154" t="s">
        <v>332</v>
      </c>
      <c r="H320" s="155">
        <v>65</v>
      </c>
      <c r="I320" s="156"/>
      <c r="L320" s="152"/>
      <c r="M320" s="157"/>
      <c r="T320" s="158"/>
      <c r="AT320" s="153" t="s">
        <v>149</v>
      </c>
      <c r="AU320" s="153" t="s">
        <v>84</v>
      </c>
      <c r="AV320" s="13" t="s">
        <v>84</v>
      </c>
      <c r="AW320" s="13" t="s">
        <v>36</v>
      </c>
      <c r="AX320" s="13" t="s">
        <v>74</v>
      </c>
      <c r="AY320" s="153" t="s">
        <v>138</v>
      </c>
    </row>
    <row r="321" spans="2:51" s="12" customFormat="1" ht="11.25">
      <c r="B321" s="145"/>
      <c r="D321" s="146" t="s">
        <v>149</v>
      </c>
      <c r="E321" s="147" t="s">
        <v>19</v>
      </c>
      <c r="F321" s="148" t="s">
        <v>198</v>
      </c>
      <c r="H321" s="147" t="s">
        <v>19</v>
      </c>
      <c r="I321" s="149"/>
      <c r="L321" s="145"/>
      <c r="M321" s="150"/>
      <c r="T321" s="151"/>
      <c r="AT321" s="147" t="s">
        <v>149</v>
      </c>
      <c r="AU321" s="147" t="s">
        <v>84</v>
      </c>
      <c r="AV321" s="12" t="s">
        <v>82</v>
      </c>
      <c r="AW321" s="12" t="s">
        <v>36</v>
      </c>
      <c r="AX321" s="12" t="s">
        <v>74</v>
      </c>
      <c r="AY321" s="147" t="s">
        <v>138</v>
      </c>
    </row>
    <row r="322" spans="2:51" s="13" customFormat="1" ht="11.25">
      <c r="B322" s="152"/>
      <c r="D322" s="146" t="s">
        <v>149</v>
      </c>
      <c r="E322" s="153" t="s">
        <v>19</v>
      </c>
      <c r="F322" s="154" t="s">
        <v>334</v>
      </c>
      <c r="H322" s="155">
        <v>80</v>
      </c>
      <c r="I322" s="156"/>
      <c r="L322" s="152"/>
      <c r="M322" s="157"/>
      <c r="T322" s="158"/>
      <c r="AT322" s="153" t="s">
        <v>149</v>
      </c>
      <c r="AU322" s="153" t="s">
        <v>84</v>
      </c>
      <c r="AV322" s="13" t="s">
        <v>84</v>
      </c>
      <c r="AW322" s="13" t="s">
        <v>36</v>
      </c>
      <c r="AX322" s="13" t="s">
        <v>74</v>
      </c>
      <c r="AY322" s="153" t="s">
        <v>138</v>
      </c>
    </row>
    <row r="323" spans="2:51" s="12" customFormat="1" ht="11.25">
      <c r="B323" s="145"/>
      <c r="D323" s="146" t="s">
        <v>149</v>
      </c>
      <c r="E323" s="147" t="s">
        <v>19</v>
      </c>
      <c r="F323" s="148" t="s">
        <v>335</v>
      </c>
      <c r="H323" s="147" t="s">
        <v>19</v>
      </c>
      <c r="I323" s="149"/>
      <c r="L323" s="145"/>
      <c r="M323" s="150"/>
      <c r="T323" s="151"/>
      <c r="AT323" s="147" t="s">
        <v>149</v>
      </c>
      <c r="AU323" s="147" t="s">
        <v>84</v>
      </c>
      <c r="AV323" s="12" t="s">
        <v>82</v>
      </c>
      <c r="AW323" s="12" t="s">
        <v>36</v>
      </c>
      <c r="AX323" s="12" t="s">
        <v>74</v>
      </c>
      <c r="AY323" s="147" t="s">
        <v>138</v>
      </c>
    </row>
    <row r="324" spans="2:51" s="13" customFormat="1" ht="11.25">
      <c r="B324" s="152"/>
      <c r="D324" s="146" t="s">
        <v>149</v>
      </c>
      <c r="E324" s="153" t="s">
        <v>19</v>
      </c>
      <c r="F324" s="154" t="s">
        <v>336</v>
      </c>
      <c r="H324" s="155">
        <v>150</v>
      </c>
      <c r="I324" s="156"/>
      <c r="L324" s="152"/>
      <c r="M324" s="157"/>
      <c r="T324" s="158"/>
      <c r="AT324" s="153" t="s">
        <v>149</v>
      </c>
      <c r="AU324" s="153" t="s">
        <v>84</v>
      </c>
      <c r="AV324" s="13" t="s">
        <v>84</v>
      </c>
      <c r="AW324" s="13" t="s">
        <v>36</v>
      </c>
      <c r="AX324" s="13" t="s">
        <v>74</v>
      </c>
      <c r="AY324" s="153" t="s">
        <v>138</v>
      </c>
    </row>
    <row r="325" spans="2:51" s="14" customFormat="1" ht="11.25">
      <c r="B325" s="159"/>
      <c r="D325" s="146" t="s">
        <v>149</v>
      </c>
      <c r="E325" s="160" t="s">
        <v>19</v>
      </c>
      <c r="F325" s="161" t="s">
        <v>202</v>
      </c>
      <c r="H325" s="162">
        <v>545</v>
      </c>
      <c r="I325" s="163"/>
      <c r="L325" s="159"/>
      <c r="M325" s="164"/>
      <c r="T325" s="165"/>
      <c r="AT325" s="160" t="s">
        <v>149</v>
      </c>
      <c r="AU325" s="160" t="s">
        <v>84</v>
      </c>
      <c r="AV325" s="14" t="s">
        <v>139</v>
      </c>
      <c r="AW325" s="14" t="s">
        <v>36</v>
      </c>
      <c r="AX325" s="14" t="s">
        <v>82</v>
      </c>
      <c r="AY325" s="160" t="s">
        <v>138</v>
      </c>
    </row>
    <row r="326" spans="2:65" s="1" customFormat="1" ht="21.75" customHeight="1">
      <c r="B326" s="32"/>
      <c r="C326" s="128" t="s">
        <v>337</v>
      </c>
      <c r="D326" s="128" t="s">
        <v>141</v>
      </c>
      <c r="E326" s="129" t="s">
        <v>338</v>
      </c>
      <c r="F326" s="130" t="s">
        <v>339</v>
      </c>
      <c r="G326" s="131" t="s">
        <v>256</v>
      </c>
      <c r="H326" s="132">
        <v>40</v>
      </c>
      <c r="I326" s="133"/>
      <c r="J326" s="134">
        <f>ROUND(I326*H326,2)</f>
        <v>0</v>
      </c>
      <c r="K326" s="130" t="s">
        <v>145</v>
      </c>
      <c r="L326" s="32"/>
      <c r="M326" s="135" t="s">
        <v>19</v>
      </c>
      <c r="N326" s="136" t="s">
        <v>45</v>
      </c>
      <c r="P326" s="137">
        <f>O326*H326</f>
        <v>0</v>
      </c>
      <c r="Q326" s="137">
        <v>1E-05</v>
      </c>
      <c r="R326" s="137">
        <f>Q326*H326</f>
        <v>0.0004</v>
      </c>
      <c r="S326" s="137">
        <v>0.002</v>
      </c>
      <c r="T326" s="138">
        <f>S326*H326</f>
        <v>0.08</v>
      </c>
      <c r="AR326" s="139" t="s">
        <v>139</v>
      </c>
      <c r="AT326" s="139" t="s">
        <v>141</v>
      </c>
      <c r="AU326" s="139" t="s">
        <v>84</v>
      </c>
      <c r="AY326" s="17" t="s">
        <v>138</v>
      </c>
      <c r="BE326" s="140">
        <f>IF(N326="základní",J326,0)</f>
        <v>0</v>
      </c>
      <c r="BF326" s="140">
        <f>IF(N326="snížená",J326,0)</f>
        <v>0</v>
      </c>
      <c r="BG326" s="140">
        <f>IF(N326="zákl. přenesená",J326,0)</f>
        <v>0</v>
      </c>
      <c r="BH326" s="140">
        <f>IF(N326="sníž. přenesená",J326,0)</f>
        <v>0</v>
      </c>
      <c r="BI326" s="140">
        <f>IF(N326="nulová",J326,0)</f>
        <v>0</v>
      </c>
      <c r="BJ326" s="17" t="s">
        <v>82</v>
      </c>
      <c r="BK326" s="140">
        <f>ROUND(I326*H326,2)</f>
        <v>0</v>
      </c>
      <c r="BL326" s="17" t="s">
        <v>139</v>
      </c>
      <c r="BM326" s="139" t="s">
        <v>340</v>
      </c>
    </row>
    <row r="327" spans="2:47" s="1" customFormat="1" ht="11.25">
      <c r="B327" s="32"/>
      <c r="D327" s="141" t="s">
        <v>147</v>
      </c>
      <c r="F327" s="142" t="s">
        <v>341</v>
      </c>
      <c r="I327" s="143"/>
      <c r="L327" s="32"/>
      <c r="M327" s="144"/>
      <c r="T327" s="53"/>
      <c r="AT327" s="17" t="s">
        <v>147</v>
      </c>
      <c r="AU327" s="17" t="s">
        <v>84</v>
      </c>
    </row>
    <row r="328" spans="2:51" s="12" customFormat="1" ht="11.25">
      <c r="B328" s="145"/>
      <c r="D328" s="146" t="s">
        <v>149</v>
      </c>
      <c r="E328" s="147" t="s">
        <v>19</v>
      </c>
      <c r="F328" s="148" t="s">
        <v>177</v>
      </c>
      <c r="H328" s="147" t="s">
        <v>19</v>
      </c>
      <c r="I328" s="149"/>
      <c r="L328" s="145"/>
      <c r="M328" s="150"/>
      <c r="T328" s="151"/>
      <c r="AT328" s="147" t="s">
        <v>149</v>
      </c>
      <c r="AU328" s="147" t="s">
        <v>84</v>
      </c>
      <c r="AV328" s="12" t="s">
        <v>82</v>
      </c>
      <c r="AW328" s="12" t="s">
        <v>36</v>
      </c>
      <c r="AX328" s="12" t="s">
        <v>74</v>
      </c>
      <c r="AY328" s="147" t="s">
        <v>138</v>
      </c>
    </row>
    <row r="329" spans="2:51" s="13" customFormat="1" ht="11.25">
      <c r="B329" s="152"/>
      <c r="D329" s="146" t="s">
        <v>149</v>
      </c>
      <c r="E329" s="153" t="s">
        <v>19</v>
      </c>
      <c r="F329" s="154" t="s">
        <v>342</v>
      </c>
      <c r="H329" s="155">
        <v>40</v>
      </c>
      <c r="I329" s="156"/>
      <c r="L329" s="152"/>
      <c r="M329" s="157"/>
      <c r="T329" s="158"/>
      <c r="AT329" s="153" t="s">
        <v>149</v>
      </c>
      <c r="AU329" s="153" t="s">
        <v>84</v>
      </c>
      <c r="AV329" s="13" t="s">
        <v>84</v>
      </c>
      <c r="AW329" s="13" t="s">
        <v>36</v>
      </c>
      <c r="AX329" s="13" t="s">
        <v>82</v>
      </c>
      <c r="AY329" s="153" t="s">
        <v>138</v>
      </c>
    </row>
    <row r="330" spans="2:65" s="1" customFormat="1" ht="16.5" customHeight="1">
      <c r="B330" s="32"/>
      <c r="C330" s="128" t="s">
        <v>343</v>
      </c>
      <c r="D330" s="128" t="s">
        <v>141</v>
      </c>
      <c r="E330" s="129" t="s">
        <v>344</v>
      </c>
      <c r="F330" s="130" t="s">
        <v>345</v>
      </c>
      <c r="G330" s="131" t="s">
        <v>256</v>
      </c>
      <c r="H330" s="132">
        <v>57</v>
      </c>
      <c r="I330" s="133"/>
      <c r="J330" s="134">
        <f>ROUND(I330*H330,2)</f>
        <v>0</v>
      </c>
      <c r="K330" s="130" t="s">
        <v>145</v>
      </c>
      <c r="L330" s="32"/>
      <c r="M330" s="135" t="s">
        <v>19</v>
      </c>
      <c r="N330" s="136" t="s">
        <v>45</v>
      </c>
      <c r="P330" s="137">
        <f>O330*H330</f>
        <v>0</v>
      </c>
      <c r="Q330" s="137">
        <v>5E-05</v>
      </c>
      <c r="R330" s="137">
        <f>Q330*H330</f>
        <v>0.00285</v>
      </c>
      <c r="S330" s="137">
        <v>0.005</v>
      </c>
      <c r="T330" s="138">
        <f>S330*H330</f>
        <v>0.28500000000000003</v>
      </c>
      <c r="AR330" s="139" t="s">
        <v>139</v>
      </c>
      <c r="AT330" s="139" t="s">
        <v>141</v>
      </c>
      <c r="AU330" s="139" t="s">
        <v>84</v>
      </c>
      <c r="AY330" s="17" t="s">
        <v>138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7" t="s">
        <v>82</v>
      </c>
      <c r="BK330" s="140">
        <f>ROUND(I330*H330,2)</f>
        <v>0</v>
      </c>
      <c r="BL330" s="17" t="s">
        <v>139</v>
      </c>
      <c r="BM330" s="139" t="s">
        <v>346</v>
      </c>
    </row>
    <row r="331" spans="2:47" s="1" customFormat="1" ht="11.25">
      <c r="B331" s="32"/>
      <c r="D331" s="141" t="s">
        <v>147</v>
      </c>
      <c r="F331" s="142" t="s">
        <v>347</v>
      </c>
      <c r="I331" s="143"/>
      <c r="L331" s="32"/>
      <c r="M331" s="144"/>
      <c r="T331" s="53"/>
      <c r="AT331" s="17" t="s">
        <v>147</v>
      </c>
      <c r="AU331" s="17" t="s">
        <v>84</v>
      </c>
    </row>
    <row r="332" spans="2:51" s="12" customFormat="1" ht="11.25">
      <c r="B332" s="145"/>
      <c r="D332" s="146" t="s">
        <v>149</v>
      </c>
      <c r="E332" s="147" t="s">
        <v>19</v>
      </c>
      <c r="F332" s="148" t="s">
        <v>177</v>
      </c>
      <c r="H332" s="147" t="s">
        <v>19</v>
      </c>
      <c r="I332" s="149"/>
      <c r="L332" s="145"/>
      <c r="M332" s="150"/>
      <c r="T332" s="151"/>
      <c r="AT332" s="147" t="s">
        <v>149</v>
      </c>
      <c r="AU332" s="147" t="s">
        <v>84</v>
      </c>
      <c r="AV332" s="12" t="s">
        <v>82</v>
      </c>
      <c r="AW332" s="12" t="s">
        <v>36</v>
      </c>
      <c r="AX332" s="12" t="s">
        <v>74</v>
      </c>
      <c r="AY332" s="147" t="s">
        <v>138</v>
      </c>
    </row>
    <row r="333" spans="2:51" s="13" customFormat="1" ht="11.25">
      <c r="B333" s="152"/>
      <c r="D333" s="146" t="s">
        <v>149</v>
      </c>
      <c r="E333" s="153" t="s">
        <v>19</v>
      </c>
      <c r="F333" s="154" t="s">
        <v>337</v>
      </c>
      <c r="H333" s="155">
        <v>30</v>
      </c>
      <c r="I333" s="156"/>
      <c r="L333" s="152"/>
      <c r="M333" s="157"/>
      <c r="T333" s="158"/>
      <c r="AT333" s="153" t="s">
        <v>149</v>
      </c>
      <c r="AU333" s="153" t="s">
        <v>84</v>
      </c>
      <c r="AV333" s="13" t="s">
        <v>84</v>
      </c>
      <c r="AW333" s="13" t="s">
        <v>36</v>
      </c>
      <c r="AX333" s="13" t="s">
        <v>74</v>
      </c>
      <c r="AY333" s="153" t="s">
        <v>138</v>
      </c>
    </row>
    <row r="334" spans="2:51" s="12" customFormat="1" ht="11.25">
      <c r="B334" s="145"/>
      <c r="D334" s="146" t="s">
        <v>149</v>
      </c>
      <c r="E334" s="147" t="s">
        <v>19</v>
      </c>
      <c r="F334" s="148" t="s">
        <v>191</v>
      </c>
      <c r="H334" s="147" t="s">
        <v>19</v>
      </c>
      <c r="I334" s="149"/>
      <c r="L334" s="145"/>
      <c r="M334" s="150"/>
      <c r="T334" s="151"/>
      <c r="AT334" s="147" t="s">
        <v>149</v>
      </c>
      <c r="AU334" s="147" t="s">
        <v>84</v>
      </c>
      <c r="AV334" s="12" t="s">
        <v>82</v>
      </c>
      <c r="AW334" s="12" t="s">
        <v>36</v>
      </c>
      <c r="AX334" s="12" t="s">
        <v>74</v>
      </c>
      <c r="AY334" s="147" t="s">
        <v>138</v>
      </c>
    </row>
    <row r="335" spans="2:51" s="13" customFormat="1" ht="11.25">
      <c r="B335" s="152"/>
      <c r="D335" s="146" t="s">
        <v>149</v>
      </c>
      <c r="E335" s="153" t="s">
        <v>19</v>
      </c>
      <c r="F335" s="154" t="s">
        <v>266</v>
      </c>
      <c r="H335" s="155">
        <v>20</v>
      </c>
      <c r="I335" s="156"/>
      <c r="L335" s="152"/>
      <c r="M335" s="157"/>
      <c r="T335" s="158"/>
      <c r="AT335" s="153" t="s">
        <v>149</v>
      </c>
      <c r="AU335" s="153" t="s">
        <v>84</v>
      </c>
      <c r="AV335" s="13" t="s">
        <v>84</v>
      </c>
      <c r="AW335" s="13" t="s">
        <v>36</v>
      </c>
      <c r="AX335" s="13" t="s">
        <v>74</v>
      </c>
      <c r="AY335" s="153" t="s">
        <v>138</v>
      </c>
    </row>
    <row r="336" spans="2:51" s="12" customFormat="1" ht="11.25">
      <c r="B336" s="145"/>
      <c r="D336" s="146" t="s">
        <v>149</v>
      </c>
      <c r="E336" s="147" t="s">
        <v>19</v>
      </c>
      <c r="F336" s="148" t="s">
        <v>195</v>
      </c>
      <c r="H336" s="147" t="s">
        <v>19</v>
      </c>
      <c r="I336" s="149"/>
      <c r="L336" s="145"/>
      <c r="M336" s="150"/>
      <c r="T336" s="151"/>
      <c r="AT336" s="147" t="s">
        <v>149</v>
      </c>
      <c r="AU336" s="147" t="s">
        <v>84</v>
      </c>
      <c r="AV336" s="12" t="s">
        <v>82</v>
      </c>
      <c r="AW336" s="12" t="s">
        <v>36</v>
      </c>
      <c r="AX336" s="12" t="s">
        <v>74</v>
      </c>
      <c r="AY336" s="147" t="s">
        <v>138</v>
      </c>
    </row>
    <row r="337" spans="2:51" s="13" customFormat="1" ht="11.25">
      <c r="B337" s="152"/>
      <c r="D337" s="146" t="s">
        <v>149</v>
      </c>
      <c r="E337" s="153" t="s">
        <v>19</v>
      </c>
      <c r="F337" s="154" t="s">
        <v>84</v>
      </c>
      <c r="H337" s="155">
        <v>2</v>
      </c>
      <c r="I337" s="156"/>
      <c r="L337" s="152"/>
      <c r="M337" s="157"/>
      <c r="T337" s="158"/>
      <c r="AT337" s="153" t="s">
        <v>149</v>
      </c>
      <c r="AU337" s="153" t="s">
        <v>84</v>
      </c>
      <c r="AV337" s="13" t="s">
        <v>84</v>
      </c>
      <c r="AW337" s="13" t="s">
        <v>36</v>
      </c>
      <c r="AX337" s="13" t="s">
        <v>74</v>
      </c>
      <c r="AY337" s="153" t="s">
        <v>138</v>
      </c>
    </row>
    <row r="338" spans="2:51" s="12" customFormat="1" ht="11.25">
      <c r="B338" s="145"/>
      <c r="D338" s="146" t="s">
        <v>149</v>
      </c>
      <c r="E338" s="147" t="s">
        <v>19</v>
      </c>
      <c r="F338" s="148" t="s">
        <v>197</v>
      </c>
      <c r="H338" s="147" t="s">
        <v>19</v>
      </c>
      <c r="I338" s="149"/>
      <c r="L338" s="145"/>
      <c r="M338" s="150"/>
      <c r="T338" s="151"/>
      <c r="AT338" s="147" t="s">
        <v>149</v>
      </c>
      <c r="AU338" s="147" t="s">
        <v>84</v>
      </c>
      <c r="AV338" s="12" t="s">
        <v>82</v>
      </c>
      <c r="AW338" s="12" t="s">
        <v>36</v>
      </c>
      <c r="AX338" s="12" t="s">
        <v>74</v>
      </c>
      <c r="AY338" s="147" t="s">
        <v>138</v>
      </c>
    </row>
    <row r="339" spans="2:51" s="13" customFormat="1" ht="11.25">
      <c r="B339" s="152"/>
      <c r="D339" s="146" t="s">
        <v>149</v>
      </c>
      <c r="E339" s="153" t="s">
        <v>19</v>
      </c>
      <c r="F339" s="154" t="s">
        <v>166</v>
      </c>
      <c r="H339" s="155">
        <v>5</v>
      </c>
      <c r="I339" s="156"/>
      <c r="L339" s="152"/>
      <c r="M339" s="157"/>
      <c r="T339" s="158"/>
      <c r="AT339" s="153" t="s">
        <v>149</v>
      </c>
      <c r="AU339" s="153" t="s">
        <v>84</v>
      </c>
      <c r="AV339" s="13" t="s">
        <v>84</v>
      </c>
      <c r="AW339" s="13" t="s">
        <v>36</v>
      </c>
      <c r="AX339" s="13" t="s">
        <v>74</v>
      </c>
      <c r="AY339" s="153" t="s">
        <v>138</v>
      </c>
    </row>
    <row r="340" spans="2:51" s="14" customFormat="1" ht="11.25">
      <c r="B340" s="159"/>
      <c r="D340" s="146" t="s">
        <v>149</v>
      </c>
      <c r="E340" s="160" t="s">
        <v>19</v>
      </c>
      <c r="F340" s="161" t="s">
        <v>202</v>
      </c>
      <c r="H340" s="162">
        <v>57</v>
      </c>
      <c r="I340" s="163"/>
      <c r="L340" s="159"/>
      <c r="M340" s="164"/>
      <c r="T340" s="165"/>
      <c r="AT340" s="160" t="s">
        <v>149</v>
      </c>
      <c r="AU340" s="160" t="s">
        <v>84</v>
      </c>
      <c r="AV340" s="14" t="s">
        <v>139</v>
      </c>
      <c r="AW340" s="14" t="s">
        <v>36</v>
      </c>
      <c r="AX340" s="14" t="s">
        <v>82</v>
      </c>
      <c r="AY340" s="160" t="s">
        <v>138</v>
      </c>
    </row>
    <row r="341" spans="2:65" s="1" customFormat="1" ht="24.2" customHeight="1">
      <c r="B341" s="32"/>
      <c r="C341" s="128" t="s">
        <v>348</v>
      </c>
      <c r="D341" s="128" t="s">
        <v>141</v>
      </c>
      <c r="E341" s="129" t="s">
        <v>349</v>
      </c>
      <c r="F341" s="130" t="s">
        <v>350</v>
      </c>
      <c r="G341" s="131" t="s">
        <v>144</v>
      </c>
      <c r="H341" s="132">
        <v>31.36</v>
      </c>
      <c r="I341" s="133"/>
      <c r="J341" s="134">
        <f>ROUND(I341*H341,2)</f>
        <v>0</v>
      </c>
      <c r="K341" s="130" t="s">
        <v>145</v>
      </c>
      <c r="L341" s="32"/>
      <c r="M341" s="135" t="s">
        <v>19</v>
      </c>
      <c r="N341" s="136" t="s">
        <v>45</v>
      </c>
      <c r="P341" s="137">
        <f>O341*H341</f>
        <v>0</v>
      </c>
      <c r="Q341" s="137">
        <v>0</v>
      </c>
      <c r="R341" s="137">
        <f>Q341*H341</f>
        <v>0</v>
      </c>
      <c r="S341" s="137">
        <v>0.046</v>
      </c>
      <c r="T341" s="138">
        <f>S341*H341</f>
        <v>1.4425599999999998</v>
      </c>
      <c r="AR341" s="139" t="s">
        <v>139</v>
      </c>
      <c r="AT341" s="139" t="s">
        <v>141</v>
      </c>
      <c r="AU341" s="139" t="s">
        <v>84</v>
      </c>
      <c r="AY341" s="17" t="s">
        <v>138</v>
      </c>
      <c r="BE341" s="140">
        <f>IF(N341="základní",J341,0)</f>
        <v>0</v>
      </c>
      <c r="BF341" s="140">
        <f>IF(N341="snížená",J341,0)</f>
        <v>0</v>
      </c>
      <c r="BG341" s="140">
        <f>IF(N341="zákl. přenesená",J341,0)</f>
        <v>0</v>
      </c>
      <c r="BH341" s="140">
        <f>IF(N341="sníž. přenesená",J341,0)</f>
        <v>0</v>
      </c>
      <c r="BI341" s="140">
        <f>IF(N341="nulová",J341,0)</f>
        <v>0</v>
      </c>
      <c r="BJ341" s="17" t="s">
        <v>82</v>
      </c>
      <c r="BK341" s="140">
        <f>ROUND(I341*H341,2)</f>
        <v>0</v>
      </c>
      <c r="BL341" s="17" t="s">
        <v>139</v>
      </c>
      <c r="BM341" s="139" t="s">
        <v>351</v>
      </c>
    </row>
    <row r="342" spans="2:47" s="1" customFormat="1" ht="11.25">
      <c r="B342" s="32"/>
      <c r="D342" s="141" t="s">
        <v>147</v>
      </c>
      <c r="F342" s="142" t="s">
        <v>352</v>
      </c>
      <c r="I342" s="143"/>
      <c r="L342" s="32"/>
      <c r="M342" s="144"/>
      <c r="T342" s="53"/>
      <c r="AT342" s="17" t="s">
        <v>147</v>
      </c>
      <c r="AU342" s="17" t="s">
        <v>84</v>
      </c>
    </row>
    <row r="343" spans="2:51" s="12" customFormat="1" ht="11.25">
      <c r="B343" s="145"/>
      <c r="D343" s="146" t="s">
        <v>149</v>
      </c>
      <c r="E343" s="147" t="s">
        <v>19</v>
      </c>
      <c r="F343" s="148" t="s">
        <v>177</v>
      </c>
      <c r="H343" s="147" t="s">
        <v>19</v>
      </c>
      <c r="I343" s="149"/>
      <c r="L343" s="145"/>
      <c r="M343" s="150"/>
      <c r="T343" s="151"/>
      <c r="AT343" s="147" t="s">
        <v>149</v>
      </c>
      <c r="AU343" s="147" t="s">
        <v>84</v>
      </c>
      <c r="AV343" s="12" t="s">
        <v>82</v>
      </c>
      <c r="AW343" s="12" t="s">
        <v>36</v>
      </c>
      <c r="AX343" s="12" t="s">
        <v>74</v>
      </c>
      <c r="AY343" s="147" t="s">
        <v>138</v>
      </c>
    </row>
    <row r="344" spans="2:51" s="13" customFormat="1" ht="11.25">
      <c r="B344" s="152"/>
      <c r="D344" s="146" t="s">
        <v>149</v>
      </c>
      <c r="E344" s="153" t="s">
        <v>19</v>
      </c>
      <c r="F344" s="154" t="s">
        <v>209</v>
      </c>
      <c r="H344" s="155">
        <v>31.36</v>
      </c>
      <c r="I344" s="156"/>
      <c r="L344" s="152"/>
      <c r="M344" s="157"/>
      <c r="T344" s="158"/>
      <c r="AT344" s="153" t="s">
        <v>149</v>
      </c>
      <c r="AU344" s="153" t="s">
        <v>84</v>
      </c>
      <c r="AV344" s="13" t="s">
        <v>84</v>
      </c>
      <c r="AW344" s="13" t="s">
        <v>36</v>
      </c>
      <c r="AX344" s="13" t="s">
        <v>82</v>
      </c>
      <c r="AY344" s="153" t="s">
        <v>138</v>
      </c>
    </row>
    <row r="345" spans="2:63" s="11" customFormat="1" ht="22.9" customHeight="1">
      <c r="B345" s="116"/>
      <c r="D345" s="117" t="s">
        <v>73</v>
      </c>
      <c r="E345" s="126" t="s">
        <v>353</v>
      </c>
      <c r="F345" s="126" t="s">
        <v>354</v>
      </c>
      <c r="I345" s="119"/>
      <c r="J345" s="127">
        <f>BK345</f>
        <v>0</v>
      </c>
      <c r="L345" s="116"/>
      <c r="M345" s="121"/>
      <c r="P345" s="122">
        <f>SUM(P346:P356)</f>
        <v>0</v>
      </c>
      <c r="R345" s="122">
        <f>SUM(R346:R356)</f>
        <v>0</v>
      </c>
      <c r="T345" s="123">
        <f>SUM(T346:T356)</f>
        <v>0</v>
      </c>
      <c r="AR345" s="117" t="s">
        <v>82</v>
      </c>
      <c r="AT345" s="124" t="s">
        <v>73</v>
      </c>
      <c r="AU345" s="124" t="s">
        <v>82</v>
      </c>
      <c r="AY345" s="117" t="s">
        <v>138</v>
      </c>
      <c r="BK345" s="125">
        <f>SUM(BK346:BK356)</f>
        <v>0</v>
      </c>
    </row>
    <row r="346" spans="2:65" s="1" customFormat="1" ht="21.75" customHeight="1">
      <c r="B346" s="32"/>
      <c r="C346" s="128" t="s">
        <v>355</v>
      </c>
      <c r="D346" s="128" t="s">
        <v>141</v>
      </c>
      <c r="E346" s="129" t="s">
        <v>356</v>
      </c>
      <c r="F346" s="130" t="s">
        <v>357</v>
      </c>
      <c r="G346" s="131" t="s">
        <v>269</v>
      </c>
      <c r="H346" s="132">
        <v>19.048</v>
      </c>
      <c r="I346" s="133"/>
      <c r="J346" s="134">
        <f>ROUND(I346*H346,2)</f>
        <v>0</v>
      </c>
      <c r="K346" s="130" t="s">
        <v>145</v>
      </c>
      <c r="L346" s="32"/>
      <c r="M346" s="135" t="s">
        <v>19</v>
      </c>
      <c r="N346" s="136" t="s">
        <v>45</v>
      </c>
      <c r="P346" s="137">
        <f>O346*H346</f>
        <v>0</v>
      </c>
      <c r="Q346" s="137">
        <v>0</v>
      </c>
      <c r="R346" s="137">
        <f>Q346*H346</f>
        <v>0</v>
      </c>
      <c r="S346" s="137">
        <v>0</v>
      </c>
      <c r="T346" s="138">
        <f>S346*H346</f>
        <v>0</v>
      </c>
      <c r="AR346" s="139" t="s">
        <v>139</v>
      </c>
      <c r="AT346" s="139" t="s">
        <v>141</v>
      </c>
      <c r="AU346" s="139" t="s">
        <v>84</v>
      </c>
      <c r="AY346" s="17" t="s">
        <v>138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7" t="s">
        <v>82</v>
      </c>
      <c r="BK346" s="140">
        <f>ROUND(I346*H346,2)</f>
        <v>0</v>
      </c>
      <c r="BL346" s="17" t="s">
        <v>139</v>
      </c>
      <c r="BM346" s="139" t="s">
        <v>358</v>
      </c>
    </row>
    <row r="347" spans="2:47" s="1" customFormat="1" ht="11.25">
      <c r="B347" s="32"/>
      <c r="D347" s="141" t="s">
        <v>147</v>
      </c>
      <c r="F347" s="142" t="s">
        <v>359</v>
      </c>
      <c r="I347" s="143"/>
      <c r="L347" s="32"/>
      <c r="M347" s="144"/>
      <c r="T347" s="53"/>
      <c r="AT347" s="17" t="s">
        <v>147</v>
      </c>
      <c r="AU347" s="17" t="s">
        <v>84</v>
      </c>
    </row>
    <row r="348" spans="2:65" s="1" customFormat="1" ht="16.5" customHeight="1">
      <c r="B348" s="32"/>
      <c r="C348" s="128" t="s">
        <v>360</v>
      </c>
      <c r="D348" s="128" t="s">
        <v>141</v>
      </c>
      <c r="E348" s="129" t="s">
        <v>361</v>
      </c>
      <c r="F348" s="130" t="s">
        <v>362</v>
      </c>
      <c r="G348" s="131" t="s">
        <v>269</v>
      </c>
      <c r="H348" s="132">
        <v>285.72</v>
      </c>
      <c r="I348" s="133"/>
      <c r="J348" s="134">
        <f>ROUND(I348*H348,2)</f>
        <v>0</v>
      </c>
      <c r="K348" s="130" t="s">
        <v>145</v>
      </c>
      <c r="L348" s="32"/>
      <c r="M348" s="135" t="s">
        <v>19</v>
      </c>
      <c r="N348" s="136" t="s">
        <v>45</v>
      </c>
      <c r="P348" s="137">
        <f>O348*H348</f>
        <v>0</v>
      </c>
      <c r="Q348" s="137">
        <v>0</v>
      </c>
      <c r="R348" s="137">
        <f>Q348*H348</f>
        <v>0</v>
      </c>
      <c r="S348" s="137">
        <v>0</v>
      </c>
      <c r="T348" s="138">
        <f>S348*H348</f>
        <v>0</v>
      </c>
      <c r="AR348" s="139" t="s">
        <v>139</v>
      </c>
      <c r="AT348" s="139" t="s">
        <v>141</v>
      </c>
      <c r="AU348" s="139" t="s">
        <v>84</v>
      </c>
      <c r="AY348" s="17" t="s">
        <v>138</v>
      </c>
      <c r="BE348" s="140">
        <f>IF(N348="základní",J348,0)</f>
        <v>0</v>
      </c>
      <c r="BF348" s="140">
        <f>IF(N348="snížená",J348,0)</f>
        <v>0</v>
      </c>
      <c r="BG348" s="140">
        <f>IF(N348="zákl. přenesená",J348,0)</f>
        <v>0</v>
      </c>
      <c r="BH348" s="140">
        <f>IF(N348="sníž. přenesená",J348,0)</f>
        <v>0</v>
      </c>
      <c r="BI348" s="140">
        <f>IF(N348="nulová",J348,0)</f>
        <v>0</v>
      </c>
      <c r="BJ348" s="17" t="s">
        <v>82</v>
      </c>
      <c r="BK348" s="140">
        <f>ROUND(I348*H348,2)</f>
        <v>0</v>
      </c>
      <c r="BL348" s="17" t="s">
        <v>139</v>
      </c>
      <c r="BM348" s="139" t="s">
        <v>363</v>
      </c>
    </row>
    <row r="349" spans="2:47" s="1" customFormat="1" ht="11.25">
      <c r="B349" s="32"/>
      <c r="D349" s="141" t="s">
        <v>147</v>
      </c>
      <c r="F349" s="142" t="s">
        <v>364</v>
      </c>
      <c r="I349" s="143"/>
      <c r="L349" s="32"/>
      <c r="M349" s="144"/>
      <c r="T349" s="53"/>
      <c r="AT349" s="17" t="s">
        <v>147</v>
      </c>
      <c r="AU349" s="17" t="s">
        <v>84</v>
      </c>
    </row>
    <row r="350" spans="2:51" s="13" customFormat="1" ht="11.25">
      <c r="B350" s="152"/>
      <c r="D350" s="146" t="s">
        <v>149</v>
      </c>
      <c r="F350" s="154" t="s">
        <v>365</v>
      </c>
      <c r="H350" s="155">
        <v>285.72</v>
      </c>
      <c r="I350" s="156"/>
      <c r="L350" s="152"/>
      <c r="M350" s="157"/>
      <c r="T350" s="158"/>
      <c r="AT350" s="153" t="s">
        <v>149</v>
      </c>
      <c r="AU350" s="153" t="s">
        <v>84</v>
      </c>
      <c r="AV350" s="13" t="s">
        <v>84</v>
      </c>
      <c r="AW350" s="13" t="s">
        <v>4</v>
      </c>
      <c r="AX350" s="13" t="s">
        <v>82</v>
      </c>
      <c r="AY350" s="153" t="s">
        <v>138</v>
      </c>
    </row>
    <row r="351" spans="2:65" s="1" customFormat="1" ht="24.2" customHeight="1">
      <c r="B351" s="32"/>
      <c r="C351" s="128" t="s">
        <v>366</v>
      </c>
      <c r="D351" s="128" t="s">
        <v>141</v>
      </c>
      <c r="E351" s="129" t="s">
        <v>367</v>
      </c>
      <c r="F351" s="130" t="s">
        <v>368</v>
      </c>
      <c r="G351" s="131" t="s">
        <v>269</v>
      </c>
      <c r="H351" s="132">
        <v>19.048</v>
      </c>
      <c r="I351" s="133"/>
      <c r="J351" s="134">
        <f>ROUND(I351*H351,2)</f>
        <v>0</v>
      </c>
      <c r="K351" s="130" t="s">
        <v>145</v>
      </c>
      <c r="L351" s="32"/>
      <c r="M351" s="135" t="s">
        <v>19</v>
      </c>
      <c r="N351" s="136" t="s">
        <v>45</v>
      </c>
      <c r="P351" s="137">
        <f>O351*H351</f>
        <v>0</v>
      </c>
      <c r="Q351" s="137">
        <v>0</v>
      </c>
      <c r="R351" s="137">
        <f>Q351*H351</f>
        <v>0</v>
      </c>
      <c r="S351" s="137">
        <v>0</v>
      </c>
      <c r="T351" s="138">
        <f>S351*H351</f>
        <v>0</v>
      </c>
      <c r="AR351" s="139" t="s">
        <v>139</v>
      </c>
      <c r="AT351" s="139" t="s">
        <v>141</v>
      </c>
      <c r="AU351" s="139" t="s">
        <v>84</v>
      </c>
      <c r="AY351" s="17" t="s">
        <v>138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7" t="s">
        <v>82</v>
      </c>
      <c r="BK351" s="140">
        <f>ROUND(I351*H351,2)</f>
        <v>0</v>
      </c>
      <c r="BL351" s="17" t="s">
        <v>139</v>
      </c>
      <c r="BM351" s="139" t="s">
        <v>369</v>
      </c>
    </row>
    <row r="352" spans="2:47" s="1" customFormat="1" ht="11.25">
      <c r="B352" s="32"/>
      <c r="D352" s="141" t="s">
        <v>147</v>
      </c>
      <c r="F352" s="142" t="s">
        <v>370</v>
      </c>
      <c r="I352" s="143"/>
      <c r="L352" s="32"/>
      <c r="M352" s="144"/>
      <c r="T352" s="53"/>
      <c r="AT352" s="17" t="s">
        <v>147</v>
      </c>
      <c r="AU352" s="17" t="s">
        <v>84</v>
      </c>
    </row>
    <row r="353" spans="2:65" s="1" customFormat="1" ht="24.2" customHeight="1">
      <c r="B353" s="32"/>
      <c r="C353" s="128" t="s">
        <v>371</v>
      </c>
      <c r="D353" s="128" t="s">
        <v>141</v>
      </c>
      <c r="E353" s="129" t="s">
        <v>372</v>
      </c>
      <c r="F353" s="130" t="s">
        <v>373</v>
      </c>
      <c r="G353" s="131" t="s">
        <v>269</v>
      </c>
      <c r="H353" s="132">
        <v>6.181</v>
      </c>
      <c r="I353" s="133"/>
      <c r="J353" s="134">
        <f>ROUND(I353*H353,2)</f>
        <v>0</v>
      </c>
      <c r="K353" s="130" t="s">
        <v>145</v>
      </c>
      <c r="L353" s="32"/>
      <c r="M353" s="135" t="s">
        <v>19</v>
      </c>
      <c r="N353" s="136" t="s">
        <v>45</v>
      </c>
      <c r="P353" s="137">
        <f>O353*H353</f>
        <v>0</v>
      </c>
      <c r="Q353" s="137">
        <v>0</v>
      </c>
      <c r="R353" s="137">
        <f>Q353*H353</f>
        <v>0</v>
      </c>
      <c r="S353" s="137">
        <v>0</v>
      </c>
      <c r="T353" s="138">
        <f>S353*H353</f>
        <v>0</v>
      </c>
      <c r="AR353" s="139" t="s">
        <v>139</v>
      </c>
      <c r="AT353" s="139" t="s">
        <v>141</v>
      </c>
      <c r="AU353" s="139" t="s">
        <v>84</v>
      </c>
      <c r="AY353" s="17" t="s">
        <v>138</v>
      </c>
      <c r="BE353" s="140">
        <f>IF(N353="základní",J353,0)</f>
        <v>0</v>
      </c>
      <c r="BF353" s="140">
        <f>IF(N353="snížená",J353,0)</f>
        <v>0</v>
      </c>
      <c r="BG353" s="140">
        <f>IF(N353="zákl. přenesená",J353,0)</f>
        <v>0</v>
      </c>
      <c r="BH353" s="140">
        <f>IF(N353="sníž. přenesená",J353,0)</f>
        <v>0</v>
      </c>
      <c r="BI353" s="140">
        <f>IF(N353="nulová",J353,0)</f>
        <v>0</v>
      </c>
      <c r="BJ353" s="17" t="s">
        <v>82</v>
      </c>
      <c r="BK353" s="140">
        <f>ROUND(I353*H353,2)</f>
        <v>0</v>
      </c>
      <c r="BL353" s="17" t="s">
        <v>139</v>
      </c>
      <c r="BM353" s="139" t="s">
        <v>374</v>
      </c>
    </row>
    <row r="354" spans="2:47" s="1" customFormat="1" ht="11.25">
      <c r="B354" s="32"/>
      <c r="D354" s="141" t="s">
        <v>147</v>
      </c>
      <c r="F354" s="142" t="s">
        <v>375</v>
      </c>
      <c r="I354" s="143"/>
      <c r="L354" s="32"/>
      <c r="M354" s="144"/>
      <c r="T354" s="53"/>
      <c r="AT354" s="17" t="s">
        <v>147</v>
      </c>
      <c r="AU354" s="17" t="s">
        <v>84</v>
      </c>
    </row>
    <row r="355" spans="2:65" s="1" customFormat="1" ht="24.2" customHeight="1">
      <c r="B355" s="32"/>
      <c r="C355" s="128" t="s">
        <v>376</v>
      </c>
      <c r="D355" s="128" t="s">
        <v>141</v>
      </c>
      <c r="E355" s="129" t="s">
        <v>377</v>
      </c>
      <c r="F355" s="130" t="s">
        <v>378</v>
      </c>
      <c r="G355" s="131" t="s">
        <v>269</v>
      </c>
      <c r="H355" s="132">
        <v>11.122</v>
      </c>
      <c r="I355" s="133"/>
      <c r="J355" s="134">
        <f>ROUND(I355*H355,2)</f>
        <v>0</v>
      </c>
      <c r="K355" s="130" t="s">
        <v>145</v>
      </c>
      <c r="L355" s="32"/>
      <c r="M355" s="135" t="s">
        <v>19</v>
      </c>
      <c r="N355" s="136" t="s">
        <v>45</v>
      </c>
      <c r="P355" s="137">
        <f>O355*H355</f>
        <v>0</v>
      </c>
      <c r="Q355" s="137">
        <v>0</v>
      </c>
      <c r="R355" s="137">
        <f>Q355*H355</f>
        <v>0</v>
      </c>
      <c r="S355" s="137">
        <v>0</v>
      </c>
      <c r="T355" s="138">
        <f>S355*H355</f>
        <v>0</v>
      </c>
      <c r="AR355" s="139" t="s">
        <v>139</v>
      </c>
      <c r="AT355" s="139" t="s">
        <v>141</v>
      </c>
      <c r="AU355" s="139" t="s">
        <v>84</v>
      </c>
      <c r="AY355" s="17" t="s">
        <v>138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7" t="s">
        <v>82</v>
      </c>
      <c r="BK355" s="140">
        <f>ROUND(I355*H355,2)</f>
        <v>0</v>
      </c>
      <c r="BL355" s="17" t="s">
        <v>139</v>
      </c>
      <c r="BM355" s="139" t="s">
        <v>379</v>
      </c>
    </row>
    <row r="356" spans="2:47" s="1" customFormat="1" ht="11.25">
      <c r="B356" s="32"/>
      <c r="D356" s="141" t="s">
        <v>147</v>
      </c>
      <c r="F356" s="142" t="s">
        <v>380</v>
      </c>
      <c r="I356" s="143"/>
      <c r="L356" s="32"/>
      <c r="M356" s="144"/>
      <c r="T356" s="53"/>
      <c r="AT356" s="17" t="s">
        <v>147</v>
      </c>
      <c r="AU356" s="17" t="s">
        <v>84</v>
      </c>
    </row>
    <row r="357" spans="2:63" s="11" customFormat="1" ht="22.9" customHeight="1">
      <c r="B357" s="116"/>
      <c r="D357" s="117" t="s">
        <v>73</v>
      </c>
      <c r="E357" s="126" t="s">
        <v>381</v>
      </c>
      <c r="F357" s="126" t="s">
        <v>382</v>
      </c>
      <c r="I357" s="119"/>
      <c r="J357" s="127">
        <f>BK357</f>
        <v>0</v>
      </c>
      <c r="L357" s="116"/>
      <c r="M357" s="121"/>
      <c r="P357" s="122">
        <f>SUM(P358:P359)</f>
        <v>0</v>
      </c>
      <c r="R357" s="122">
        <f>SUM(R358:R359)</f>
        <v>0</v>
      </c>
      <c r="T357" s="123">
        <f>SUM(T358:T359)</f>
        <v>0</v>
      </c>
      <c r="AR357" s="117" t="s">
        <v>82</v>
      </c>
      <c r="AT357" s="124" t="s">
        <v>73</v>
      </c>
      <c r="AU357" s="124" t="s">
        <v>82</v>
      </c>
      <c r="AY357" s="117" t="s">
        <v>138</v>
      </c>
      <c r="BK357" s="125">
        <f>SUM(BK358:BK359)</f>
        <v>0</v>
      </c>
    </row>
    <row r="358" spans="2:65" s="1" customFormat="1" ht="33" customHeight="1">
      <c r="B358" s="32"/>
      <c r="C358" s="128" t="s">
        <v>383</v>
      </c>
      <c r="D358" s="128" t="s">
        <v>141</v>
      </c>
      <c r="E358" s="129" t="s">
        <v>384</v>
      </c>
      <c r="F358" s="130" t="s">
        <v>385</v>
      </c>
      <c r="G358" s="131" t="s">
        <v>269</v>
      </c>
      <c r="H358" s="132">
        <v>5.634</v>
      </c>
      <c r="I358" s="133"/>
      <c r="J358" s="134">
        <f>ROUND(I358*H358,2)</f>
        <v>0</v>
      </c>
      <c r="K358" s="130" t="s">
        <v>145</v>
      </c>
      <c r="L358" s="32"/>
      <c r="M358" s="135" t="s">
        <v>19</v>
      </c>
      <c r="N358" s="136" t="s">
        <v>45</v>
      </c>
      <c r="P358" s="137">
        <f>O358*H358</f>
        <v>0</v>
      </c>
      <c r="Q358" s="137">
        <v>0</v>
      </c>
      <c r="R358" s="137">
        <f>Q358*H358</f>
        <v>0</v>
      </c>
      <c r="S358" s="137">
        <v>0</v>
      </c>
      <c r="T358" s="138">
        <f>S358*H358</f>
        <v>0</v>
      </c>
      <c r="AR358" s="139" t="s">
        <v>139</v>
      </c>
      <c r="AT358" s="139" t="s">
        <v>141</v>
      </c>
      <c r="AU358" s="139" t="s">
        <v>84</v>
      </c>
      <c r="AY358" s="17" t="s">
        <v>138</v>
      </c>
      <c r="BE358" s="140">
        <f>IF(N358="základní",J358,0)</f>
        <v>0</v>
      </c>
      <c r="BF358" s="140">
        <f>IF(N358="snížená",J358,0)</f>
        <v>0</v>
      </c>
      <c r="BG358" s="140">
        <f>IF(N358="zákl. přenesená",J358,0)</f>
        <v>0</v>
      </c>
      <c r="BH358" s="140">
        <f>IF(N358="sníž. přenesená",J358,0)</f>
        <v>0</v>
      </c>
      <c r="BI358" s="140">
        <f>IF(N358="nulová",J358,0)</f>
        <v>0</v>
      </c>
      <c r="BJ358" s="17" t="s">
        <v>82</v>
      </c>
      <c r="BK358" s="140">
        <f>ROUND(I358*H358,2)</f>
        <v>0</v>
      </c>
      <c r="BL358" s="17" t="s">
        <v>139</v>
      </c>
      <c r="BM358" s="139" t="s">
        <v>386</v>
      </c>
    </row>
    <row r="359" spans="2:47" s="1" customFormat="1" ht="11.25">
      <c r="B359" s="32"/>
      <c r="D359" s="141" t="s">
        <v>147</v>
      </c>
      <c r="F359" s="142" t="s">
        <v>387</v>
      </c>
      <c r="I359" s="143"/>
      <c r="L359" s="32"/>
      <c r="M359" s="144"/>
      <c r="T359" s="53"/>
      <c r="AT359" s="17" t="s">
        <v>147</v>
      </c>
      <c r="AU359" s="17" t="s">
        <v>84</v>
      </c>
    </row>
    <row r="360" spans="2:63" s="11" customFormat="1" ht="25.9" customHeight="1">
      <c r="B360" s="116"/>
      <c r="D360" s="117" t="s">
        <v>73</v>
      </c>
      <c r="E360" s="118" t="s">
        <v>388</v>
      </c>
      <c r="F360" s="118" t="s">
        <v>389</v>
      </c>
      <c r="I360" s="119"/>
      <c r="J360" s="120">
        <f>BK360</f>
        <v>0</v>
      </c>
      <c r="L360" s="116"/>
      <c r="M360" s="121"/>
      <c r="P360" s="122">
        <f>P361+P370+P482+P500+P541+P585+P652+P738+P761+P917+P942+P1226</f>
        <v>0</v>
      </c>
      <c r="R360" s="122">
        <f>R361+R370+R482+R500+R541+R585+R652+R738+R761+R917+R942+R1226</f>
        <v>18.77254934</v>
      </c>
      <c r="T360" s="123">
        <f>T361+T370+T482+T500+T541+T585+T652+T738+T761+T917+T942+T1226</f>
        <v>9.968819999999997</v>
      </c>
      <c r="AR360" s="117" t="s">
        <v>84</v>
      </c>
      <c r="AT360" s="124" t="s">
        <v>73</v>
      </c>
      <c r="AU360" s="124" t="s">
        <v>74</v>
      </c>
      <c r="AY360" s="117" t="s">
        <v>138</v>
      </c>
      <c r="BK360" s="125">
        <f>BK361+BK370+BK482+BK500+BK541+BK585+BK652+BK738+BK761+BK917+BK942+BK1226</f>
        <v>0</v>
      </c>
    </row>
    <row r="361" spans="2:63" s="11" customFormat="1" ht="22.9" customHeight="1">
      <c r="B361" s="116"/>
      <c r="D361" s="117" t="s">
        <v>73</v>
      </c>
      <c r="E361" s="126" t="s">
        <v>390</v>
      </c>
      <c r="F361" s="126" t="s">
        <v>391</v>
      </c>
      <c r="I361" s="119"/>
      <c r="J361" s="127">
        <f>BK361</f>
        <v>0</v>
      </c>
      <c r="L361" s="116"/>
      <c r="M361" s="121"/>
      <c r="P361" s="122">
        <f>SUM(P362:P369)</f>
        <v>0</v>
      </c>
      <c r="R361" s="122">
        <f>SUM(R362:R369)</f>
        <v>0.0024335999999999997</v>
      </c>
      <c r="T361" s="123">
        <f>SUM(T362:T369)</f>
        <v>0</v>
      </c>
      <c r="AR361" s="117" t="s">
        <v>84</v>
      </c>
      <c r="AT361" s="124" t="s">
        <v>73</v>
      </c>
      <c r="AU361" s="124" t="s">
        <v>82</v>
      </c>
      <c r="AY361" s="117" t="s">
        <v>138</v>
      </c>
      <c r="BK361" s="125">
        <f>SUM(BK362:BK369)</f>
        <v>0</v>
      </c>
    </row>
    <row r="362" spans="2:65" s="1" customFormat="1" ht="24.2" customHeight="1">
      <c r="B362" s="32"/>
      <c r="C362" s="128" t="s">
        <v>392</v>
      </c>
      <c r="D362" s="128" t="s">
        <v>141</v>
      </c>
      <c r="E362" s="129" t="s">
        <v>393</v>
      </c>
      <c r="F362" s="130" t="s">
        <v>394</v>
      </c>
      <c r="G362" s="131" t="s">
        <v>144</v>
      </c>
      <c r="H362" s="132">
        <v>1.931</v>
      </c>
      <c r="I362" s="133"/>
      <c r="J362" s="134">
        <f>ROUND(I362*H362,2)</f>
        <v>0</v>
      </c>
      <c r="K362" s="130" t="s">
        <v>145</v>
      </c>
      <c r="L362" s="32"/>
      <c r="M362" s="135" t="s">
        <v>19</v>
      </c>
      <c r="N362" s="136" t="s">
        <v>45</v>
      </c>
      <c r="P362" s="137">
        <f>O362*H362</f>
        <v>0</v>
      </c>
      <c r="Q362" s="137">
        <v>0</v>
      </c>
      <c r="R362" s="137">
        <f>Q362*H362</f>
        <v>0</v>
      </c>
      <c r="S362" s="137">
        <v>0</v>
      </c>
      <c r="T362" s="138">
        <f>S362*H362</f>
        <v>0</v>
      </c>
      <c r="AR362" s="139" t="s">
        <v>242</v>
      </c>
      <c r="AT362" s="139" t="s">
        <v>141</v>
      </c>
      <c r="AU362" s="139" t="s">
        <v>84</v>
      </c>
      <c r="AY362" s="17" t="s">
        <v>138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7" t="s">
        <v>82</v>
      </c>
      <c r="BK362" s="140">
        <f>ROUND(I362*H362,2)</f>
        <v>0</v>
      </c>
      <c r="BL362" s="17" t="s">
        <v>242</v>
      </c>
      <c r="BM362" s="139" t="s">
        <v>395</v>
      </c>
    </row>
    <row r="363" spans="2:47" s="1" customFormat="1" ht="11.25">
      <c r="B363" s="32"/>
      <c r="D363" s="141" t="s">
        <v>147</v>
      </c>
      <c r="F363" s="142" t="s">
        <v>396</v>
      </c>
      <c r="I363" s="143"/>
      <c r="L363" s="32"/>
      <c r="M363" s="144"/>
      <c r="T363" s="53"/>
      <c r="AT363" s="17" t="s">
        <v>147</v>
      </c>
      <c r="AU363" s="17" t="s">
        <v>84</v>
      </c>
    </row>
    <row r="364" spans="2:51" s="12" customFormat="1" ht="11.25">
      <c r="B364" s="145"/>
      <c r="D364" s="146" t="s">
        <v>149</v>
      </c>
      <c r="E364" s="147" t="s">
        <v>19</v>
      </c>
      <c r="F364" s="148" t="s">
        <v>191</v>
      </c>
      <c r="H364" s="147" t="s">
        <v>19</v>
      </c>
      <c r="I364" s="149"/>
      <c r="L364" s="145"/>
      <c r="M364" s="150"/>
      <c r="T364" s="151"/>
      <c r="AT364" s="147" t="s">
        <v>149</v>
      </c>
      <c r="AU364" s="147" t="s">
        <v>84</v>
      </c>
      <c r="AV364" s="12" t="s">
        <v>82</v>
      </c>
      <c r="AW364" s="12" t="s">
        <v>36</v>
      </c>
      <c r="AX364" s="12" t="s">
        <v>74</v>
      </c>
      <c r="AY364" s="147" t="s">
        <v>138</v>
      </c>
    </row>
    <row r="365" spans="2:51" s="13" customFormat="1" ht="11.25">
      <c r="B365" s="152"/>
      <c r="D365" s="146" t="s">
        <v>149</v>
      </c>
      <c r="E365" s="153" t="s">
        <v>19</v>
      </c>
      <c r="F365" s="154" t="s">
        <v>277</v>
      </c>
      <c r="H365" s="155">
        <v>1.931</v>
      </c>
      <c r="I365" s="156"/>
      <c r="L365" s="152"/>
      <c r="M365" s="157"/>
      <c r="T365" s="158"/>
      <c r="AT365" s="153" t="s">
        <v>149</v>
      </c>
      <c r="AU365" s="153" t="s">
        <v>84</v>
      </c>
      <c r="AV365" s="13" t="s">
        <v>84</v>
      </c>
      <c r="AW365" s="13" t="s">
        <v>36</v>
      </c>
      <c r="AX365" s="13" t="s">
        <v>82</v>
      </c>
      <c r="AY365" s="153" t="s">
        <v>138</v>
      </c>
    </row>
    <row r="366" spans="2:65" s="1" customFormat="1" ht="16.5" customHeight="1">
      <c r="B366" s="32"/>
      <c r="C366" s="169" t="s">
        <v>342</v>
      </c>
      <c r="D366" s="169" t="s">
        <v>397</v>
      </c>
      <c r="E366" s="170" t="s">
        <v>398</v>
      </c>
      <c r="F366" s="171" t="s">
        <v>399</v>
      </c>
      <c r="G366" s="172" t="s">
        <v>144</v>
      </c>
      <c r="H366" s="173">
        <v>2.028</v>
      </c>
      <c r="I366" s="174"/>
      <c r="J366" s="175">
        <f>ROUND(I366*H366,2)</f>
        <v>0</v>
      </c>
      <c r="K366" s="171" t="s">
        <v>145</v>
      </c>
      <c r="L366" s="176"/>
      <c r="M366" s="177" t="s">
        <v>19</v>
      </c>
      <c r="N366" s="178" t="s">
        <v>45</v>
      </c>
      <c r="P366" s="137">
        <f>O366*H366</f>
        <v>0</v>
      </c>
      <c r="Q366" s="137">
        <v>0.0012</v>
      </c>
      <c r="R366" s="137">
        <f>Q366*H366</f>
        <v>0.0024335999999999997</v>
      </c>
      <c r="S366" s="137">
        <v>0</v>
      </c>
      <c r="T366" s="138">
        <f>S366*H366</f>
        <v>0</v>
      </c>
      <c r="AR366" s="139" t="s">
        <v>348</v>
      </c>
      <c r="AT366" s="139" t="s">
        <v>397</v>
      </c>
      <c r="AU366" s="139" t="s">
        <v>84</v>
      </c>
      <c r="AY366" s="17" t="s">
        <v>138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7" t="s">
        <v>82</v>
      </c>
      <c r="BK366" s="140">
        <f>ROUND(I366*H366,2)</f>
        <v>0</v>
      </c>
      <c r="BL366" s="17" t="s">
        <v>242</v>
      </c>
      <c r="BM366" s="139" t="s">
        <v>400</v>
      </c>
    </row>
    <row r="367" spans="2:51" s="13" customFormat="1" ht="11.25">
      <c r="B367" s="152"/>
      <c r="D367" s="146" t="s">
        <v>149</v>
      </c>
      <c r="F367" s="154" t="s">
        <v>401</v>
      </c>
      <c r="H367" s="155">
        <v>2.028</v>
      </c>
      <c r="I367" s="156"/>
      <c r="L367" s="152"/>
      <c r="M367" s="157"/>
      <c r="T367" s="158"/>
      <c r="AT367" s="153" t="s">
        <v>149</v>
      </c>
      <c r="AU367" s="153" t="s">
        <v>84</v>
      </c>
      <c r="AV367" s="13" t="s">
        <v>84</v>
      </c>
      <c r="AW367" s="13" t="s">
        <v>4</v>
      </c>
      <c r="AX367" s="13" t="s">
        <v>82</v>
      </c>
      <c r="AY367" s="153" t="s">
        <v>138</v>
      </c>
    </row>
    <row r="368" spans="2:65" s="1" customFormat="1" ht="24.2" customHeight="1">
      <c r="B368" s="32"/>
      <c r="C368" s="128" t="s">
        <v>402</v>
      </c>
      <c r="D368" s="128" t="s">
        <v>141</v>
      </c>
      <c r="E368" s="129" t="s">
        <v>403</v>
      </c>
      <c r="F368" s="130" t="s">
        <v>404</v>
      </c>
      <c r="G368" s="131" t="s">
        <v>405</v>
      </c>
      <c r="H368" s="179"/>
      <c r="I368" s="133"/>
      <c r="J368" s="134">
        <f>ROUND(I368*H368,2)</f>
        <v>0</v>
      </c>
      <c r="K368" s="130" t="s">
        <v>145</v>
      </c>
      <c r="L368" s="32"/>
      <c r="M368" s="135" t="s">
        <v>19</v>
      </c>
      <c r="N368" s="136" t="s">
        <v>45</v>
      </c>
      <c r="P368" s="137">
        <f>O368*H368</f>
        <v>0</v>
      </c>
      <c r="Q368" s="137">
        <v>0</v>
      </c>
      <c r="R368" s="137">
        <f>Q368*H368</f>
        <v>0</v>
      </c>
      <c r="S368" s="137">
        <v>0</v>
      </c>
      <c r="T368" s="138">
        <f>S368*H368</f>
        <v>0</v>
      </c>
      <c r="AR368" s="139" t="s">
        <v>242</v>
      </c>
      <c r="AT368" s="139" t="s">
        <v>141</v>
      </c>
      <c r="AU368" s="139" t="s">
        <v>84</v>
      </c>
      <c r="AY368" s="17" t="s">
        <v>138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7" t="s">
        <v>82</v>
      </c>
      <c r="BK368" s="140">
        <f>ROUND(I368*H368,2)</f>
        <v>0</v>
      </c>
      <c r="BL368" s="17" t="s">
        <v>242</v>
      </c>
      <c r="BM368" s="139" t="s">
        <v>406</v>
      </c>
    </row>
    <row r="369" spans="2:47" s="1" customFormat="1" ht="11.25">
      <c r="B369" s="32"/>
      <c r="D369" s="141" t="s">
        <v>147</v>
      </c>
      <c r="F369" s="142" t="s">
        <v>407</v>
      </c>
      <c r="I369" s="143"/>
      <c r="L369" s="32"/>
      <c r="M369" s="144"/>
      <c r="T369" s="53"/>
      <c r="AT369" s="17" t="s">
        <v>147</v>
      </c>
      <c r="AU369" s="17" t="s">
        <v>84</v>
      </c>
    </row>
    <row r="370" spans="2:63" s="11" customFormat="1" ht="22.9" customHeight="1">
      <c r="B370" s="116"/>
      <c r="D370" s="117" t="s">
        <v>73</v>
      </c>
      <c r="E370" s="126" t="s">
        <v>408</v>
      </c>
      <c r="F370" s="126" t="s">
        <v>409</v>
      </c>
      <c r="I370" s="119"/>
      <c r="J370" s="127">
        <f>BK370</f>
        <v>0</v>
      </c>
      <c r="L370" s="116"/>
      <c r="M370" s="121"/>
      <c r="P370" s="122">
        <f>SUM(P371:P481)</f>
        <v>0</v>
      </c>
      <c r="R370" s="122">
        <f>SUM(R371:R481)</f>
        <v>0.4944950000000001</v>
      </c>
      <c r="T370" s="123">
        <f>SUM(T371:T481)</f>
        <v>0.19260999999999998</v>
      </c>
      <c r="AR370" s="117" t="s">
        <v>84</v>
      </c>
      <c r="AT370" s="124" t="s">
        <v>73</v>
      </c>
      <c r="AU370" s="124" t="s">
        <v>82</v>
      </c>
      <c r="AY370" s="117" t="s">
        <v>138</v>
      </c>
      <c r="BK370" s="125">
        <f>SUM(BK371:BK481)</f>
        <v>0</v>
      </c>
    </row>
    <row r="371" spans="2:65" s="1" customFormat="1" ht="24.2" customHeight="1">
      <c r="B371" s="32"/>
      <c r="C371" s="128" t="s">
        <v>410</v>
      </c>
      <c r="D371" s="128" t="s">
        <v>141</v>
      </c>
      <c r="E371" s="129" t="s">
        <v>411</v>
      </c>
      <c r="F371" s="130" t="s">
        <v>412</v>
      </c>
      <c r="G371" s="131" t="s">
        <v>239</v>
      </c>
      <c r="H371" s="132">
        <v>97</v>
      </c>
      <c r="I371" s="133"/>
      <c r="J371" s="134">
        <f>ROUND(I371*H371,2)</f>
        <v>0</v>
      </c>
      <c r="K371" s="130" t="s">
        <v>145</v>
      </c>
      <c r="L371" s="32"/>
      <c r="M371" s="135" t="s">
        <v>19</v>
      </c>
      <c r="N371" s="136" t="s">
        <v>45</v>
      </c>
      <c r="P371" s="137">
        <f>O371*H371</f>
        <v>0</v>
      </c>
      <c r="Q371" s="137">
        <v>0</v>
      </c>
      <c r="R371" s="137">
        <f>Q371*H371</f>
        <v>0</v>
      </c>
      <c r="S371" s="137">
        <v>0</v>
      </c>
      <c r="T371" s="138">
        <f>S371*H371</f>
        <v>0</v>
      </c>
      <c r="AR371" s="139" t="s">
        <v>242</v>
      </c>
      <c r="AT371" s="139" t="s">
        <v>141</v>
      </c>
      <c r="AU371" s="139" t="s">
        <v>84</v>
      </c>
      <c r="AY371" s="17" t="s">
        <v>138</v>
      </c>
      <c r="BE371" s="140">
        <f>IF(N371="základní",J371,0)</f>
        <v>0</v>
      </c>
      <c r="BF371" s="140">
        <f>IF(N371="snížená",J371,0)</f>
        <v>0</v>
      </c>
      <c r="BG371" s="140">
        <f>IF(N371="zákl. přenesená",J371,0)</f>
        <v>0</v>
      </c>
      <c r="BH371" s="140">
        <f>IF(N371="sníž. přenesená",J371,0)</f>
        <v>0</v>
      </c>
      <c r="BI371" s="140">
        <f>IF(N371="nulová",J371,0)</f>
        <v>0</v>
      </c>
      <c r="BJ371" s="17" t="s">
        <v>82</v>
      </c>
      <c r="BK371" s="140">
        <f>ROUND(I371*H371,2)</f>
        <v>0</v>
      </c>
      <c r="BL371" s="17" t="s">
        <v>242</v>
      </c>
      <c r="BM371" s="139" t="s">
        <v>413</v>
      </c>
    </row>
    <row r="372" spans="2:47" s="1" customFormat="1" ht="11.25">
      <c r="B372" s="32"/>
      <c r="D372" s="141" t="s">
        <v>147</v>
      </c>
      <c r="F372" s="142" t="s">
        <v>414</v>
      </c>
      <c r="I372" s="143"/>
      <c r="L372" s="32"/>
      <c r="M372" s="144"/>
      <c r="T372" s="53"/>
      <c r="AT372" s="17" t="s">
        <v>147</v>
      </c>
      <c r="AU372" s="17" t="s">
        <v>84</v>
      </c>
    </row>
    <row r="373" spans="2:51" s="13" customFormat="1" ht="11.25">
      <c r="B373" s="152"/>
      <c r="D373" s="146" t="s">
        <v>149</v>
      </c>
      <c r="E373" s="153" t="s">
        <v>19</v>
      </c>
      <c r="F373" s="154" t="s">
        <v>415</v>
      </c>
      <c r="H373" s="155">
        <v>97</v>
      </c>
      <c r="I373" s="156"/>
      <c r="L373" s="152"/>
      <c r="M373" s="157"/>
      <c r="T373" s="158"/>
      <c r="AT373" s="153" t="s">
        <v>149</v>
      </c>
      <c r="AU373" s="153" t="s">
        <v>84</v>
      </c>
      <c r="AV373" s="13" t="s">
        <v>84</v>
      </c>
      <c r="AW373" s="13" t="s">
        <v>36</v>
      </c>
      <c r="AX373" s="13" t="s">
        <v>82</v>
      </c>
      <c r="AY373" s="153" t="s">
        <v>138</v>
      </c>
    </row>
    <row r="374" spans="2:65" s="1" customFormat="1" ht="16.5" customHeight="1">
      <c r="B374" s="32"/>
      <c r="C374" s="169" t="s">
        <v>416</v>
      </c>
      <c r="D374" s="169" t="s">
        <v>397</v>
      </c>
      <c r="E374" s="170" t="s">
        <v>417</v>
      </c>
      <c r="F374" s="171" t="s">
        <v>418</v>
      </c>
      <c r="G374" s="172" t="s">
        <v>239</v>
      </c>
      <c r="H374" s="173">
        <v>38</v>
      </c>
      <c r="I374" s="174"/>
      <c r="J374" s="175">
        <f aca="true" t="shared" si="0" ref="J374:J379">ROUND(I374*H374,2)</f>
        <v>0</v>
      </c>
      <c r="K374" s="171" t="s">
        <v>145</v>
      </c>
      <c r="L374" s="176"/>
      <c r="M374" s="177" t="s">
        <v>19</v>
      </c>
      <c r="N374" s="178" t="s">
        <v>45</v>
      </c>
      <c r="P374" s="137">
        <f aca="true" t="shared" si="1" ref="P374:P379">O374*H374</f>
        <v>0</v>
      </c>
      <c r="Q374" s="137">
        <v>4E-05</v>
      </c>
      <c r="R374" s="137">
        <f aca="true" t="shared" si="2" ref="R374:R379">Q374*H374</f>
        <v>0.00152</v>
      </c>
      <c r="S374" s="137">
        <v>0</v>
      </c>
      <c r="T374" s="138">
        <f aca="true" t="shared" si="3" ref="T374:T379">S374*H374</f>
        <v>0</v>
      </c>
      <c r="AR374" s="139" t="s">
        <v>348</v>
      </c>
      <c r="AT374" s="139" t="s">
        <v>397</v>
      </c>
      <c r="AU374" s="139" t="s">
        <v>84</v>
      </c>
      <c r="AY374" s="17" t="s">
        <v>138</v>
      </c>
      <c r="BE374" s="140">
        <f aca="true" t="shared" si="4" ref="BE374:BE379">IF(N374="základní",J374,0)</f>
        <v>0</v>
      </c>
      <c r="BF374" s="140">
        <f aca="true" t="shared" si="5" ref="BF374:BF379">IF(N374="snížená",J374,0)</f>
        <v>0</v>
      </c>
      <c r="BG374" s="140">
        <f aca="true" t="shared" si="6" ref="BG374:BG379">IF(N374="zákl. přenesená",J374,0)</f>
        <v>0</v>
      </c>
      <c r="BH374" s="140">
        <f aca="true" t="shared" si="7" ref="BH374:BH379">IF(N374="sníž. přenesená",J374,0)</f>
        <v>0</v>
      </c>
      <c r="BI374" s="140">
        <f aca="true" t="shared" si="8" ref="BI374:BI379">IF(N374="nulová",J374,0)</f>
        <v>0</v>
      </c>
      <c r="BJ374" s="17" t="s">
        <v>82</v>
      </c>
      <c r="BK374" s="140">
        <f aca="true" t="shared" si="9" ref="BK374:BK379">ROUND(I374*H374,2)</f>
        <v>0</v>
      </c>
      <c r="BL374" s="17" t="s">
        <v>242</v>
      </c>
      <c r="BM374" s="139" t="s">
        <v>419</v>
      </c>
    </row>
    <row r="375" spans="2:65" s="1" customFormat="1" ht="16.5" customHeight="1">
      <c r="B375" s="32"/>
      <c r="C375" s="169" t="s">
        <v>420</v>
      </c>
      <c r="D375" s="169" t="s">
        <v>397</v>
      </c>
      <c r="E375" s="170" t="s">
        <v>421</v>
      </c>
      <c r="F375" s="171" t="s">
        <v>422</v>
      </c>
      <c r="G375" s="172" t="s">
        <v>239</v>
      </c>
      <c r="H375" s="173">
        <v>46</v>
      </c>
      <c r="I375" s="174"/>
      <c r="J375" s="175">
        <f t="shared" si="0"/>
        <v>0</v>
      </c>
      <c r="K375" s="171" t="s">
        <v>145</v>
      </c>
      <c r="L375" s="176"/>
      <c r="M375" s="177" t="s">
        <v>19</v>
      </c>
      <c r="N375" s="178" t="s">
        <v>45</v>
      </c>
      <c r="P375" s="137">
        <f t="shared" si="1"/>
        <v>0</v>
      </c>
      <c r="Q375" s="137">
        <v>3E-05</v>
      </c>
      <c r="R375" s="137">
        <f t="shared" si="2"/>
        <v>0.00138</v>
      </c>
      <c r="S375" s="137">
        <v>0</v>
      </c>
      <c r="T375" s="138">
        <f t="shared" si="3"/>
        <v>0</v>
      </c>
      <c r="AR375" s="139" t="s">
        <v>348</v>
      </c>
      <c r="AT375" s="139" t="s">
        <v>397</v>
      </c>
      <c r="AU375" s="139" t="s">
        <v>84</v>
      </c>
      <c r="AY375" s="17" t="s">
        <v>138</v>
      </c>
      <c r="BE375" s="140">
        <f t="shared" si="4"/>
        <v>0</v>
      </c>
      <c r="BF375" s="140">
        <f t="shared" si="5"/>
        <v>0</v>
      </c>
      <c r="BG375" s="140">
        <f t="shared" si="6"/>
        <v>0</v>
      </c>
      <c r="BH375" s="140">
        <f t="shared" si="7"/>
        <v>0</v>
      </c>
      <c r="BI375" s="140">
        <f t="shared" si="8"/>
        <v>0</v>
      </c>
      <c r="BJ375" s="17" t="s">
        <v>82</v>
      </c>
      <c r="BK375" s="140">
        <f t="shared" si="9"/>
        <v>0</v>
      </c>
      <c r="BL375" s="17" t="s">
        <v>242</v>
      </c>
      <c r="BM375" s="139" t="s">
        <v>423</v>
      </c>
    </row>
    <row r="376" spans="2:65" s="1" customFormat="1" ht="16.5" customHeight="1">
      <c r="B376" s="32"/>
      <c r="C376" s="169" t="s">
        <v>424</v>
      </c>
      <c r="D376" s="169" t="s">
        <v>397</v>
      </c>
      <c r="E376" s="170" t="s">
        <v>425</v>
      </c>
      <c r="F376" s="171" t="s">
        <v>426</v>
      </c>
      <c r="G376" s="172" t="s">
        <v>239</v>
      </c>
      <c r="H376" s="173">
        <v>5</v>
      </c>
      <c r="I376" s="174"/>
      <c r="J376" s="175">
        <f t="shared" si="0"/>
        <v>0</v>
      </c>
      <c r="K376" s="171" t="s">
        <v>145</v>
      </c>
      <c r="L376" s="176"/>
      <c r="M376" s="177" t="s">
        <v>19</v>
      </c>
      <c r="N376" s="178" t="s">
        <v>45</v>
      </c>
      <c r="P376" s="137">
        <f t="shared" si="1"/>
        <v>0</v>
      </c>
      <c r="Q376" s="137">
        <v>0.0001</v>
      </c>
      <c r="R376" s="137">
        <f t="shared" si="2"/>
        <v>0.0005</v>
      </c>
      <c r="S376" s="137">
        <v>0</v>
      </c>
      <c r="T376" s="138">
        <f t="shared" si="3"/>
        <v>0</v>
      </c>
      <c r="AR376" s="139" t="s">
        <v>348</v>
      </c>
      <c r="AT376" s="139" t="s">
        <v>397</v>
      </c>
      <c r="AU376" s="139" t="s">
        <v>84</v>
      </c>
      <c r="AY376" s="17" t="s">
        <v>138</v>
      </c>
      <c r="BE376" s="140">
        <f t="shared" si="4"/>
        <v>0</v>
      </c>
      <c r="BF376" s="140">
        <f t="shared" si="5"/>
        <v>0</v>
      </c>
      <c r="BG376" s="140">
        <f t="shared" si="6"/>
        <v>0</v>
      </c>
      <c r="BH376" s="140">
        <f t="shared" si="7"/>
        <v>0</v>
      </c>
      <c r="BI376" s="140">
        <f t="shared" si="8"/>
        <v>0</v>
      </c>
      <c r="BJ376" s="17" t="s">
        <v>82</v>
      </c>
      <c r="BK376" s="140">
        <f t="shared" si="9"/>
        <v>0</v>
      </c>
      <c r="BL376" s="17" t="s">
        <v>242</v>
      </c>
      <c r="BM376" s="139" t="s">
        <v>427</v>
      </c>
    </row>
    <row r="377" spans="2:65" s="1" customFormat="1" ht="16.5" customHeight="1">
      <c r="B377" s="32"/>
      <c r="C377" s="169" t="s">
        <v>428</v>
      </c>
      <c r="D377" s="169" t="s">
        <v>397</v>
      </c>
      <c r="E377" s="170" t="s">
        <v>429</v>
      </c>
      <c r="F377" s="171" t="s">
        <v>430</v>
      </c>
      <c r="G377" s="172" t="s">
        <v>239</v>
      </c>
      <c r="H377" s="173">
        <v>2</v>
      </c>
      <c r="I377" s="174"/>
      <c r="J377" s="175">
        <f t="shared" si="0"/>
        <v>0</v>
      </c>
      <c r="K377" s="171" t="s">
        <v>145</v>
      </c>
      <c r="L377" s="176"/>
      <c r="M377" s="177" t="s">
        <v>19</v>
      </c>
      <c r="N377" s="178" t="s">
        <v>45</v>
      </c>
      <c r="P377" s="137">
        <f t="shared" si="1"/>
        <v>0</v>
      </c>
      <c r="Q377" s="137">
        <v>0.00014</v>
      </c>
      <c r="R377" s="137">
        <f t="shared" si="2"/>
        <v>0.00028</v>
      </c>
      <c r="S377" s="137">
        <v>0</v>
      </c>
      <c r="T377" s="138">
        <f t="shared" si="3"/>
        <v>0</v>
      </c>
      <c r="AR377" s="139" t="s">
        <v>348</v>
      </c>
      <c r="AT377" s="139" t="s">
        <v>397</v>
      </c>
      <c r="AU377" s="139" t="s">
        <v>84</v>
      </c>
      <c r="AY377" s="17" t="s">
        <v>138</v>
      </c>
      <c r="BE377" s="140">
        <f t="shared" si="4"/>
        <v>0</v>
      </c>
      <c r="BF377" s="140">
        <f t="shared" si="5"/>
        <v>0</v>
      </c>
      <c r="BG377" s="140">
        <f t="shared" si="6"/>
        <v>0</v>
      </c>
      <c r="BH377" s="140">
        <f t="shared" si="7"/>
        <v>0</v>
      </c>
      <c r="BI377" s="140">
        <f t="shared" si="8"/>
        <v>0</v>
      </c>
      <c r="BJ377" s="17" t="s">
        <v>82</v>
      </c>
      <c r="BK377" s="140">
        <f t="shared" si="9"/>
        <v>0</v>
      </c>
      <c r="BL377" s="17" t="s">
        <v>242</v>
      </c>
      <c r="BM377" s="139" t="s">
        <v>431</v>
      </c>
    </row>
    <row r="378" spans="2:65" s="1" customFormat="1" ht="16.5" customHeight="1">
      <c r="B378" s="32"/>
      <c r="C378" s="169" t="s">
        <v>432</v>
      </c>
      <c r="D378" s="169" t="s">
        <v>397</v>
      </c>
      <c r="E378" s="170" t="s">
        <v>433</v>
      </c>
      <c r="F378" s="171" t="s">
        <v>434</v>
      </c>
      <c r="G378" s="172" t="s">
        <v>239</v>
      </c>
      <c r="H378" s="173">
        <v>6</v>
      </c>
      <c r="I378" s="174"/>
      <c r="J378" s="175">
        <f t="shared" si="0"/>
        <v>0</v>
      </c>
      <c r="K378" s="171" t="s">
        <v>145</v>
      </c>
      <c r="L378" s="176"/>
      <c r="M378" s="177" t="s">
        <v>19</v>
      </c>
      <c r="N378" s="178" t="s">
        <v>45</v>
      </c>
      <c r="P378" s="137">
        <f t="shared" si="1"/>
        <v>0</v>
      </c>
      <c r="Q378" s="137">
        <v>0.00018</v>
      </c>
      <c r="R378" s="137">
        <f t="shared" si="2"/>
        <v>0.00108</v>
      </c>
      <c r="S378" s="137">
        <v>0</v>
      </c>
      <c r="T378" s="138">
        <f t="shared" si="3"/>
        <v>0</v>
      </c>
      <c r="AR378" s="139" t="s">
        <v>348</v>
      </c>
      <c r="AT378" s="139" t="s">
        <v>397</v>
      </c>
      <c r="AU378" s="139" t="s">
        <v>84</v>
      </c>
      <c r="AY378" s="17" t="s">
        <v>138</v>
      </c>
      <c r="BE378" s="140">
        <f t="shared" si="4"/>
        <v>0</v>
      </c>
      <c r="BF378" s="140">
        <f t="shared" si="5"/>
        <v>0</v>
      </c>
      <c r="BG378" s="140">
        <f t="shared" si="6"/>
        <v>0</v>
      </c>
      <c r="BH378" s="140">
        <f t="shared" si="7"/>
        <v>0</v>
      </c>
      <c r="BI378" s="140">
        <f t="shared" si="8"/>
        <v>0</v>
      </c>
      <c r="BJ378" s="17" t="s">
        <v>82</v>
      </c>
      <c r="BK378" s="140">
        <f t="shared" si="9"/>
        <v>0</v>
      </c>
      <c r="BL378" s="17" t="s">
        <v>242</v>
      </c>
      <c r="BM378" s="139" t="s">
        <v>435</v>
      </c>
    </row>
    <row r="379" spans="2:65" s="1" customFormat="1" ht="16.5" customHeight="1">
      <c r="B379" s="32"/>
      <c r="C379" s="128" t="s">
        <v>436</v>
      </c>
      <c r="D379" s="128" t="s">
        <v>141</v>
      </c>
      <c r="E379" s="129" t="s">
        <v>437</v>
      </c>
      <c r="F379" s="130" t="s">
        <v>438</v>
      </c>
      <c r="G379" s="131" t="s">
        <v>256</v>
      </c>
      <c r="H379" s="132">
        <v>75</v>
      </c>
      <c r="I379" s="133"/>
      <c r="J379" s="134">
        <f t="shared" si="0"/>
        <v>0</v>
      </c>
      <c r="K379" s="130" t="s">
        <v>145</v>
      </c>
      <c r="L379" s="32"/>
      <c r="M379" s="135" t="s">
        <v>19</v>
      </c>
      <c r="N379" s="136" t="s">
        <v>45</v>
      </c>
      <c r="P379" s="137">
        <f t="shared" si="1"/>
        <v>0</v>
      </c>
      <c r="Q379" s="137">
        <v>0</v>
      </c>
      <c r="R379" s="137">
        <f t="shared" si="2"/>
        <v>0</v>
      </c>
      <c r="S379" s="137">
        <v>0.00027</v>
      </c>
      <c r="T379" s="138">
        <f t="shared" si="3"/>
        <v>0.02025</v>
      </c>
      <c r="AR379" s="139" t="s">
        <v>242</v>
      </c>
      <c r="AT379" s="139" t="s">
        <v>141</v>
      </c>
      <c r="AU379" s="139" t="s">
        <v>84</v>
      </c>
      <c r="AY379" s="17" t="s">
        <v>138</v>
      </c>
      <c r="BE379" s="140">
        <f t="shared" si="4"/>
        <v>0</v>
      </c>
      <c r="BF379" s="140">
        <f t="shared" si="5"/>
        <v>0</v>
      </c>
      <c r="BG379" s="140">
        <f t="shared" si="6"/>
        <v>0</v>
      </c>
      <c r="BH379" s="140">
        <f t="shared" si="7"/>
        <v>0</v>
      </c>
      <c r="BI379" s="140">
        <f t="shared" si="8"/>
        <v>0</v>
      </c>
      <c r="BJ379" s="17" t="s">
        <v>82</v>
      </c>
      <c r="BK379" s="140">
        <f t="shared" si="9"/>
        <v>0</v>
      </c>
      <c r="BL379" s="17" t="s">
        <v>242</v>
      </c>
      <c r="BM379" s="139" t="s">
        <v>439</v>
      </c>
    </row>
    <row r="380" spans="2:47" s="1" customFormat="1" ht="11.25">
      <c r="B380" s="32"/>
      <c r="D380" s="141" t="s">
        <v>147</v>
      </c>
      <c r="F380" s="142" t="s">
        <v>440</v>
      </c>
      <c r="I380" s="143"/>
      <c r="L380" s="32"/>
      <c r="M380" s="144"/>
      <c r="T380" s="53"/>
      <c r="AT380" s="17" t="s">
        <v>147</v>
      </c>
      <c r="AU380" s="17" t="s">
        <v>84</v>
      </c>
    </row>
    <row r="381" spans="2:65" s="1" customFormat="1" ht="24.2" customHeight="1">
      <c r="B381" s="32"/>
      <c r="C381" s="128" t="s">
        <v>441</v>
      </c>
      <c r="D381" s="128" t="s">
        <v>141</v>
      </c>
      <c r="E381" s="129" t="s">
        <v>442</v>
      </c>
      <c r="F381" s="130" t="s">
        <v>443</v>
      </c>
      <c r="G381" s="131" t="s">
        <v>256</v>
      </c>
      <c r="H381" s="132">
        <v>50</v>
      </c>
      <c r="I381" s="133"/>
      <c r="J381" s="134">
        <f>ROUND(I381*H381,2)</f>
        <v>0</v>
      </c>
      <c r="K381" s="130" t="s">
        <v>145</v>
      </c>
      <c r="L381" s="32"/>
      <c r="M381" s="135" t="s">
        <v>19</v>
      </c>
      <c r="N381" s="136" t="s">
        <v>45</v>
      </c>
      <c r="P381" s="137">
        <f>O381*H381</f>
        <v>0</v>
      </c>
      <c r="Q381" s="137">
        <v>0</v>
      </c>
      <c r="R381" s="137">
        <f>Q381*H381</f>
        <v>0</v>
      </c>
      <c r="S381" s="137">
        <v>0</v>
      </c>
      <c r="T381" s="138">
        <f>S381*H381</f>
        <v>0</v>
      </c>
      <c r="AR381" s="139" t="s">
        <v>242</v>
      </c>
      <c r="AT381" s="139" t="s">
        <v>141</v>
      </c>
      <c r="AU381" s="139" t="s">
        <v>84</v>
      </c>
      <c r="AY381" s="17" t="s">
        <v>138</v>
      </c>
      <c r="BE381" s="140">
        <f>IF(N381="základní",J381,0)</f>
        <v>0</v>
      </c>
      <c r="BF381" s="140">
        <f>IF(N381="snížená",J381,0)</f>
        <v>0</v>
      </c>
      <c r="BG381" s="140">
        <f>IF(N381="zákl. přenesená",J381,0)</f>
        <v>0</v>
      </c>
      <c r="BH381" s="140">
        <f>IF(N381="sníž. přenesená",J381,0)</f>
        <v>0</v>
      </c>
      <c r="BI381" s="140">
        <f>IF(N381="nulová",J381,0)</f>
        <v>0</v>
      </c>
      <c r="BJ381" s="17" t="s">
        <v>82</v>
      </c>
      <c r="BK381" s="140">
        <f>ROUND(I381*H381,2)</f>
        <v>0</v>
      </c>
      <c r="BL381" s="17" t="s">
        <v>242</v>
      </c>
      <c r="BM381" s="139" t="s">
        <v>444</v>
      </c>
    </row>
    <row r="382" spans="2:47" s="1" customFormat="1" ht="11.25">
      <c r="B382" s="32"/>
      <c r="D382" s="141" t="s">
        <v>147</v>
      </c>
      <c r="F382" s="142" t="s">
        <v>445</v>
      </c>
      <c r="I382" s="143"/>
      <c r="L382" s="32"/>
      <c r="M382" s="144"/>
      <c r="T382" s="53"/>
      <c r="AT382" s="17" t="s">
        <v>147</v>
      </c>
      <c r="AU382" s="17" t="s">
        <v>84</v>
      </c>
    </row>
    <row r="383" spans="2:65" s="1" customFormat="1" ht="21.75" customHeight="1">
      <c r="B383" s="32"/>
      <c r="C383" s="169" t="s">
        <v>296</v>
      </c>
      <c r="D383" s="169" t="s">
        <v>397</v>
      </c>
      <c r="E383" s="170" t="s">
        <v>446</v>
      </c>
      <c r="F383" s="171" t="s">
        <v>447</v>
      </c>
      <c r="G383" s="172" t="s">
        <v>256</v>
      </c>
      <c r="H383" s="173">
        <v>57.5</v>
      </c>
      <c r="I383" s="174"/>
      <c r="J383" s="175">
        <f>ROUND(I383*H383,2)</f>
        <v>0</v>
      </c>
      <c r="K383" s="171" t="s">
        <v>145</v>
      </c>
      <c r="L383" s="176"/>
      <c r="M383" s="177" t="s">
        <v>19</v>
      </c>
      <c r="N383" s="178" t="s">
        <v>45</v>
      </c>
      <c r="P383" s="137">
        <f>O383*H383</f>
        <v>0</v>
      </c>
      <c r="Q383" s="137">
        <v>5E-05</v>
      </c>
      <c r="R383" s="137">
        <f>Q383*H383</f>
        <v>0.002875</v>
      </c>
      <c r="S383" s="137">
        <v>0</v>
      </c>
      <c r="T383" s="138">
        <f>S383*H383</f>
        <v>0</v>
      </c>
      <c r="AR383" s="139" t="s">
        <v>348</v>
      </c>
      <c r="AT383" s="139" t="s">
        <v>397</v>
      </c>
      <c r="AU383" s="139" t="s">
        <v>84</v>
      </c>
      <c r="AY383" s="17" t="s">
        <v>138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7" t="s">
        <v>82</v>
      </c>
      <c r="BK383" s="140">
        <f>ROUND(I383*H383,2)</f>
        <v>0</v>
      </c>
      <c r="BL383" s="17" t="s">
        <v>242</v>
      </c>
      <c r="BM383" s="139" t="s">
        <v>448</v>
      </c>
    </row>
    <row r="384" spans="2:51" s="13" customFormat="1" ht="11.25">
      <c r="B384" s="152"/>
      <c r="D384" s="146" t="s">
        <v>149</v>
      </c>
      <c r="F384" s="154" t="s">
        <v>449</v>
      </c>
      <c r="H384" s="155">
        <v>57.5</v>
      </c>
      <c r="I384" s="156"/>
      <c r="L384" s="152"/>
      <c r="M384" s="157"/>
      <c r="T384" s="158"/>
      <c r="AT384" s="153" t="s">
        <v>149</v>
      </c>
      <c r="AU384" s="153" t="s">
        <v>84</v>
      </c>
      <c r="AV384" s="13" t="s">
        <v>84</v>
      </c>
      <c r="AW384" s="13" t="s">
        <v>4</v>
      </c>
      <c r="AX384" s="13" t="s">
        <v>82</v>
      </c>
      <c r="AY384" s="153" t="s">
        <v>138</v>
      </c>
    </row>
    <row r="385" spans="2:65" s="1" customFormat="1" ht="24.2" customHeight="1">
      <c r="B385" s="32"/>
      <c r="C385" s="128" t="s">
        <v>450</v>
      </c>
      <c r="D385" s="128" t="s">
        <v>141</v>
      </c>
      <c r="E385" s="129" t="s">
        <v>451</v>
      </c>
      <c r="F385" s="130" t="s">
        <v>452</v>
      </c>
      <c r="G385" s="131" t="s">
        <v>256</v>
      </c>
      <c r="H385" s="132">
        <v>475</v>
      </c>
      <c r="I385" s="133"/>
      <c r="J385" s="134">
        <f>ROUND(I385*H385,2)</f>
        <v>0</v>
      </c>
      <c r="K385" s="130" t="s">
        <v>145</v>
      </c>
      <c r="L385" s="32"/>
      <c r="M385" s="135" t="s">
        <v>19</v>
      </c>
      <c r="N385" s="136" t="s">
        <v>45</v>
      </c>
      <c r="P385" s="137">
        <f>O385*H385</f>
        <v>0</v>
      </c>
      <c r="Q385" s="137">
        <v>0</v>
      </c>
      <c r="R385" s="137">
        <f>Q385*H385</f>
        <v>0</v>
      </c>
      <c r="S385" s="137">
        <v>0</v>
      </c>
      <c r="T385" s="138">
        <f>S385*H385</f>
        <v>0</v>
      </c>
      <c r="AR385" s="139" t="s">
        <v>242</v>
      </c>
      <c r="AT385" s="139" t="s">
        <v>141</v>
      </c>
      <c r="AU385" s="139" t="s">
        <v>84</v>
      </c>
      <c r="AY385" s="17" t="s">
        <v>138</v>
      </c>
      <c r="BE385" s="140">
        <f>IF(N385="základní",J385,0)</f>
        <v>0</v>
      </c>
      <c r="BF385" s="140">
        <f>IF(N385="snížená",J385,0)</f>
        <v>0</v>
      </c>
      <c r="BG385" s="140">
        <f>IF(N385="zákl. přenesená",J385,0)</f>
        <v>0</v>
      </c>
      <c r="BH385" s="140">
        <f>IF(N385="sníž. přenesená",J385,0)</f>
        <v>0</v>
      </c>
      <c r="BI385" s="140">
        <f>IF(N385="nulová",J385,0)</f>
        <v>0</v>
      </c>
      <c r="BJ385" s="17" t="s">
        <v>82</v>
      </c>
      <c r="BK385" s="140">
        <f>ROUND(I385*H385,2)</f>
        <v>0</v>
      </c>
      <c r="BL385" s="17" t="s">
        <v>242</v>
      </c>
      <c r="BM385" s="139" t="s">
        <v>453</v>
      </c>
    </row>
    <row r="386" spans="2:47" s="1" customFormat="1" ht="11.25">
      <c r="B386" s="32"/>
      <c r="D386" s="141" t="s">
        <v>147</v>
      </c>
      <c r="F386" s="142" t="s">
        <v>454</v>
      </c>
      <c r="I386" s="143"/>
      <c r="L386" s="32"/>
      <c r="M386" s="144"/>
      <c r="T386" s="53"/>
      <c r="AT386" s="17" t="s">
        <v>147</v>
      </c>
      <c r="AU386" s="17" t="s">
        <v>84</v>
      </c>
    </row>
    <row r="387" spans="2:51" s="13" customFormat="1" ht="11.25">
      <c r="B387" s="152"/>
      <c r="D387" s="146" t="s">
        <v>149</v>
      </c>
      <c r="E387" s="153" t="s">
        <v>19</v>
      </c>
      <c r="F387" s="154" t="s">
        <v>455</v>
      </c>
      <c r="H387" s="155">
        <v>370</v>
      </c>
      <c r="I387" s="156"/>
      <c r="L387" s="152"/>
      <c r="M387" s="157"/>
      <c r="T387" s="158"/>
      <c r="AT387" s="153" t="s">
        <v>149</v>
      </c>
      <c r="AU387" s="153" t="s">
        <v>84</v>
      </c>
      <c r="AV387" s="13" t="s">
        <v>84</v>
      </c>
      <c r="AW387" s="13" t="s">
        <v>36</v>
      </c>
      <c r="AX387" s="13" t="s">
        <v>74</v>
      </c>
      <c r="AY387" s="153" t="s">
        <v>138</v>
      </c>
    </row>
    <row r="388" spans="2:51" s="13" customFormat="1" ht="11.25">
      <c r="B388" s="152"/>
      <c r="D388" s="146" t="s">
        <v>149</v>
      </c>
      <c r="E388" s="153" t="s">
        <v>19</v>
      </c>
      <c r="F388" s="154" t="s">
        <v>456</v>
      </c>
      <c r="H388" s="155">
        <v>55</v>
      </c>
      <c r="I388" s="156"/>
      <c r="L388" s="152"/>
      <c r="M388" s="157"/>
      <c r="T388" s="158"/>
      <c r="AT388" s="153" t="s">
        <v>149</v>
      </c>
      <c r="AU388" s="153" t="s">
        <v>84</v>
      </c>
      <c r="AV388" s="13" t="s">
        <v>84</v>
      </c>
      <c r="AW388" s="13" t="s">
        <v>36</v>
      </c>
      <c r="AX388" s="13" t="s">
        <v>74</v>
      </c>
      <c r="AY388" s="153" t="s">
        <v>138</v>
      </c>
    </row>
    <row r="389" spans="2:51" s="13" customFormat="1" ht="11.25">
      <c r="B389" s="152"/>
      <c r="D389" s="146" t="s">
        <v>149</v>
      </c>
      <c r="E389" s="153" t="s">
        <v>19</v>
      </c>
      <c r="F389" s="154" t="s">
        <v>296</v>
      </c>
      <c r="H389" s="155">
        <v>50</v>
      </c>
      <c r="I389" s="156"/>
      <c r="L389" s="152"/>
      <c r="M389" s="157"/>
      <c r="T389" s="158"/>
      <c r="AT389" s="153" t="s">
        <v>149</v>
      </c>
      <c r="AU389" s="153" t="s">
        <v>84</v>
      </c>
      <c r="AV389" s="13" t="s">
        <v>84</v>
      </c>
      <c r="AW389" s="13" t="s">
        <v>36</v>
      </c>
      <c r="AX389" s="13" t="s">
        <v>74</v>
      </c>
      <c r="AY389" s="153" t="s">
        <v>138</v>
      </c>
    </row>
    <row r="390" spans="2:51" s="14" customFormat="1" ht="11.25">
      <c r="B390" s="159"/>
      <c r="D390" s="146" t="s">
        <v>149</v>
      </c>
      <c r="E390" s="160" t="s">
        <v>19</v>
      </c>
      <c r="F390" s="161" t="s">
        <v>202</v>
      </c>
      <c r="H390" s="162">
        <v>475</v>
      </c>
      <c r="I390" s="163"/>
      <c r="L390" s="159"/>
      <c r="M390" s="164"/>
      <c r="T390" s="165"/>
      <c r="AT390" s="160" t="s">
        <v>149</v>
      </c>
      <c r="AU390" s="160" t="s">
        <v>84</v>
      </c>
      <c r="AV390" s="14" t="s">
        <v>139</v>
      </c>
      <c r="AW390" s="14" t="s">
        <v>36</v>
      </c>
      <c r="AX390" s="14" t="s">
        <v>82</v>
      </c>
      <c r="AY390" s="160" t="s">
        <v>138</v>
      </c>
    </row>
    <row r="391" spans="2:65" s="1" customFormat="1" ht="16.5" customHeight="1">
      <c r="B391" s="32"/>
      <c r="C391" s="169" t="s">
        <v>457</v>
      </c>
      <c r="D391" s="169" t="s">
        <v>397</v>
      </c>
      <c r="E391" s="170" t="s">
        <v>458</v>
      </c>
      <c r="F391" s="171" t="s">
        <v>459</v>
      </c>
      <c r="G391" s="172" t="s">
        <v>256</v>
      </c>
      <c r="H391" s="173">
        <v>546.25</v>
      </c>
      <c r="I391" s="174"/>
      <c r="J391" s="175">
        <f>ROUND(I391*H391,2)</f>
        <v>0</v>
      </c>
      <c r="K391" s="171" t="s">
        <v>145</v>
      </c>
      <c r="L391" s="176"/>
      <c r="M391" s="177" t="s">
        <v>19</v>
      </c>
      <c r="N391" s="178" t="s">
        <v>45</v>
      </c>
      <c r="P391" s="137">
        <f>O391*H391</f>
        <v>0</v>
      </c>
      <c r="Q391" s="137">
        <v>0.00012</v>
      </c>
      <c r="R391" s="137">
        <f>Q391*H391</f>
        <v>0.06555</v>
      </c>
      <c r="S391" s="137">
        <v>0</v>
      </c>
      <c r="T391" s="138">
        <f>S391*H391</f>
        <v>0</v>
      </c>
      <c r="AR391" s="139" t="s">
        <v>348</v>
      </c>
      <c r="AT391" s="139" t="s">
        <v>397</v>
      </c>
      <c r="AU391" s="139" t="s">
        <v>84</v>
      </c>
      <c r="AY391" s="17" t="s">
        <v>138</v>
      </c>
      <c r="BE391" s="140">
        <f>IF(N391="základní",J391,0)</f>
        <v>0</v>
      </c>
      <c r="BF391" s="140">
        <f>IF(N391="snížená",J391,0)</f>
        <v>0</v>
      </c>
      <c r="BG391" s="140">
        <f>IF(N391="zákl. přenesená",J391,0)</f>
        <v>0</v>
      </c>
      <c r="BH391" s="140">
        <f>IF(N391="sníž. přenesená",J391,0)</f>
        <v>0</v>
      </c>
      <c r="BI391" s="140">
        <f>IF(N391="nulová",J391,0)</f>
        <v>0</v>
      </c>
      <c r="BJ391" s="17" t="s">
        <v>82</v>
      </c>
      <c r="BK391" s="140">
        <f>ROUND(I391*H391,2)</f>
        <v>0</v>
      </c>
      <c r="BL391" s="17" t="s">
        <v>242</v>
      </c>
      <c r="BM391" s="139" t="s">
        <v>460</v>
      </c>
    </row>
    <row r="392" spans="2:51" s="13" customFormat="1" ht="11.25">
      <c r="B392" s="152"/>
      <c r="D392" s="146" t="s">
        <v>149</v>
      </c>
      <c r="F392" s="154" t="s">
        <v>461</v>
      </c>
      <c r="H392" s="155">
        <v>546.25</v>
      </c>
      <c r="I392" s="156"/>
      <c r="L392" s="152"/>
      <c r="M392" s="157"/>
      <c r="T392" s="158"/>
      <c r="AT392" s="153" t="s">
        <v>149</v>
      </c>
      <c r="AU392" s="153" t="s">
        <v>84</v>
      </c>
      <c r="AV392" s="13" t="s">
        <v>84</v>
      </c>
      <c r="AW392" s="13" t="s">
        <v>4</v>
      </c>
      <c r="AX392" s="13" t="s">
        <v>82</v>
      </c>
      <c r="AY392" s="153" t="s">
        <v>138</v>
      </c>
    </row>
    <row r="393" spans="2:65" s="1" customFormat="1" ht="24.2" customHeight="1">
      <c r="B393" s="32"/>
      <c r="C393" s="128" t="s">
        <v>462</v>
      </c>
      <c r="D393" s="128" t="s">
        <v>141</v>
      </c>
      <c r="E393" s="129" t="s">
        <v>463</v>
      </c>
      <c r="F393" s="130" t="s">
        <v>464</v>
      </c>
      <c r="G393" s="131" t="s">
        <v>256</v>
      </c>
      <c r="H393" s="132">
        <v>530</v>
      </c>
      <c r="I393" s="133"/>
      <c r="J393" s="134">
        <f>ROUND(I393*H393,2)</f>
        <v>0</v>
      </c>
      <c r="K393" s="130" t="s">
        <v>145</v>
      </c>
      <c r="L393" s="32"/>
      <c r="M393" s="135" t="s">
        <v>19</v>
      </c>
      <c r="N393" s="136" t="s">
        <v>45</v>
      </c>
      <c r="P393" s="137">
        <f>O393*H393</f>
        <v>0</v>
      </c>
      <c r="Q393" s="137">
        <v>0</v>
      </c>
      <c r="R393" s="137">
        <f>Q393*H393</f>
        <v>0</v>
      </c>
      <c r="S393" s="137">
        <v>0</v>
      </c>
      <c r="T393" s="138">
        <f>S393*H393</f>
        <v>0</v>
      </c>
      <c r="AR393" s="139" t="s">
        <v>242</v>
      </c>
      <c r="AT393" s="139" t="s">
        <v>141</v>
      </c>
      <c r="AU393" s="139" t="s">
        <v>84</v>
      </c>
      <c r="AY393" s="17" t="s">
        <v>138</v>
      </c>
      <c r="BE393" s="140">
        <f>IF(N393="základní",J393,0)</f>
        <v>0</v>
      </c>
      <c r="BF393" s="140">
        <f>IF(N393="snížená",J393,0)</f>
        <v>0</v>
      </c>
      <c r="BG393" s="140">
        <f>IF(N393="zákl. přenesená",J393,0)</f>
        <v>0</v>
      </c>
      <c r="BH393" s="140">
        <f>IF(N393="sníž. přenesená",J393,0)</f>
        <v>0</v>
      </c>
      <c r="BI393" s="140">
        <f>IF(N393="nulová",J393,0)</f>
        <v>0</v>
      </c>
      <c r="BJ393" s="17" t="s">
        <v>82</v>
      </c>
      <c r="BK393" s="140">
        <f>ROUND(I393*H393,2)</f>
        <v>0</v>
      </c>
      <c r="BL393" s="17" t="s">
        <v>242</v>
      </c>
      <c r="BM393" s="139" t="s">
        <v>465</v>
      </c>
    </row>
    <row r="394" spans="2:47" s="1" customFormat="1" ht="11.25">
      <c r="B394" s="32"/>
      <c r="D394" s="141" t="s">
        <v>147</v>
      </c>
      <c r="F394" s="142" t="s">
        <v>466</v>
      </c>
      <c r="I394" s="143"/>
      <c r="L394" s="32"/>
      <c r="M394" s="144"/>
      <c r="T394" s="53"/>
      <c r="AT394" s="17" t="s">
        <v>147</v>
      </c>
      <c r="AU394" s="17" t="s">
        <v>84</v>
      </c>
    </row>
    <row r="395" spans="2:51" s="13" customFormat="1" ht="11.25">
      <c r="B395" s="152"/>
      <c r="D395" s="146" t="s">
        <v>149</v>
      </c>
      <c r="E395" s="153" t="s">
        <v>19</v>
      </c>
      <c r="F395" s="154" t="s">
        <v>467</v>
      </c>
      <c r="H395" s="155">
        <v>495</v>
      </c>
      <c r="I395" s="156"/>
      <c r="L395" s="152"/>
      <c r="M395" s="157"/>
      <c r="T395" s="158"/>
      <c r="AT395" s="153" t="s">
        <v>149</v>
      </c>
      <c r="AU395" s="153" t="s">
        <v>84</v>
      </c>
      <c r="AV395" s="13" t="s">
        <v>84</v>
      </c>
      <c r="AW395" s="13" t="s">
        <v>36</v>
      </c>
      <c r="AX395" s="13" t="s">
        <v>74</v>
      </c>
      <c r="AY395" s="153" t="s">
        <v>138</v>
      </c>
    </row>
    <row r="396" spans="2:51" s="13" customFormat="1" ht="11.25">
      <c r="B396" s="152"/>
      <c r="D396" s="146" t="s">
        <v>149</v>
      </c>
      <c r="E396" s="153" t="s">
        <v>19</v>
      </c>
      <c r="F396" s="154" t="s">
        <v>366</v>
      </c>
      <c r="H396" s="155">
        <v>35</v>
      </c>
      <c r="I396" s="156"/>
      <c r="L396" s="152"/>
      <c r="M396" s="157"/>
      <c r="T396" s="158"/>
      <c r="AT396" s="153" t="s">
        <v>149</v>
      </c>
      <c r="AU396" s="153" t="s">
        <v>84</v>
      </c>
      <c r="AV396" s="13" t="s">
        <v>84</v>
      </c>
      <c r="AW396" s="13" t="s">
        <v>36</v>
      </c>
      <c r="AX396" s="13" t="s">
        <v>74</v>
      </c>
      <c r="AY396" s="153" t="s">
        <v>138</v>
      </c>
    </row>
    <row r="397" spans="2:51" s="14" customFormat="1" ht="11.25">
      <c r="B397" s="159"/>
      <c r="D397" s="146" t="s">
        <v>149</v>
      </c>
      <c r="E397" s="160" t="s">
        <v>19</v>
      </c>
      <c r="F397" s="161" t="s">
        <v>202</v>
      </c>
      <c r="H397" s="162">
        <v>530</v>
      </c>
      <c r="I397" s="163"/>
      <c r="L397" s="159"/>
      <c r="M397" s="164"/>
      <c r="T397" s="165"/>
      <c r="AT397" s="160" t="s">
        <v>149</v>
      </c>
      <c r="AU397" s="160" t="s">
        <v>84</v>
      </c>
      <c r="AV397" s="14" t="s">
        <v>139</v>
      </c>
      <c r="AW397" s="14" t="s">
        <v>36</v>
      </c>
      <c r="AX397" s="14" t="s">
        <v>82</v>
      </c>
      <c r="AY397" s="160" t="s">
        <v>138</v>
      </c>
    </row>
    <row r="398" spans="2:65" s="1" customFormat="1" ht="16.5" customHeight="1">
      <c r="B398" s="32"/>
      <c r="C398" s="169" t="s">
        <v>295</v>
      </c>
      <c r="D398" s="169" t="s">
        <v>397</v>
      </c>
      <c r="E398" s="170" t="s">
        <v>468</v>
      </c>
      <c r="F398" s="171" t="s">
        <v>469</v>
      </c>
      <c r="G398" s="172" t="s">
        <v>256</v>
      </c>
      <c r="H398" s="173">
        <v>569.25</v>
      </c>
      <c r="I398" s="174"/>
      <c r="J398" s="175">
        <f>ROUND(I398*H398,2)</f>
        <v>0</v>
      </c>
      <c r="K398" s="171" t="s">
        <v>145</v>
      </c>
      <c r="L398" s="176"/>
      <c r="M398" s="177" t="s">
        <v>19</v>
      </c>
      <c r="N398" s="178" t="s">
        <v>45</v>
      </c>
      <c r="P398" s="137">
        <f>O398*H398</f>
        <v>0</v>
      </c>
      <c r="Q398" s="137">
        <v>0.00017</v>
      </c>
      <c r="R398" s="137">
        <f>Q398*H398</f>
        <v>0.09677250000000001</v>
      </c>
      <c r="S398" s="137">
        <v>0</v>
      </c>
      <c r="T398" s="138">
        <f>S398*H398</f>
        <v>0</v>
      </c>
      <c r="AR398" s="139" t="s">
        <v>348</v>
      </c>
      <c r="AT398" s="139" t="s">
        <v>397</v>
      </c>
      <c r="AU398" s="139" t="s">
        <v>84</v>
      </c>
      <c r="AY398" s="17" t="s">
        <v>138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7" t="s">
        <v>82</v>
      </c>
      <c r="BK398" s="140">
        <f>ROUND(I398*H398,2)</f>
        <v>0</v>
      </c>
      <c r="BL398" s="17" t="s">
        <v>242</v>
      </c>
      <c r="BM398" s="139" t="s">
        <v>470</v>
      </c>
    </row>
    <row r="399" spans="2:51" s="13" customFormat="1" ht="11.25">
      <c r="B399" s="152"/>
      <c r="D399" s="146" t="s">
        <v>149</v>
      </c>
      <c r="F399" s="154" t="s">
        <v>471</v>
      </c>
      <c r="H399" s="155">
        <v>569.25</v>
      </c>
      <c r="I399" s="156"/>
      <c r="L399" s="152"/>
      <c r="M399" s="157"/>
      <c r="T399" s="158"/>
      <c r="AT399" s="153" t="s">
        <v>149</v>
      </c>
      <c r="AU399" s="153" t="s">
        <v>84</v>
      </c>
      <c r="AV399" s="13" t="s">
        <v>84</v>
      </c>
      <c r="AW399" s="13" t="s">
        <v>4</v>
      </c>
      <c r="AX399" s="13" t="s">
        <v>82</v>
      </c>
      <c r="AY399" s="153" t="s">
        <v>138</v>
      </c>
    </row>
    <row r="400" spans="2:65" s="1" customFormat="1" ht="16.5" customHeight="1">
      <c r="B400" s="32"/>
      <c r="C400" s="169" t="s">
        <v>472</v>
      </c>
      <c r="D400" s="169" t="s">
        <v>397</v>
      </c>
      <c r="E400" s="170" t="s">
        <v>473</v>
      </c>
      <c r="F400" s="171" t="s">
        <v>474</v>
      </c>
      <c r="G400" s="172" t="s">
        <v>256</v>
      </c>
      <c r="H400" s="173">
        <v>40.25</v>
      </c>
      <c r="I400" s="174"/>
      <c r="J400" s="175">
        <f>ROUND(I400*H400,2)</f>
        <v>0</v>
      </c>
      <c r="K400" s="171" t="s">
        <v>145</v>
      </c>
      <c r="L400" s="176"/>
      <c r="M400" s="177" t="s">
        <v>19</v>
      </c>
      <c r="N400" s="178" t="s">
        <v>45</v>
      </c>
      <c r="P400" s="137">
        <f>O400*H400</f>
        <v>0</v>
      </c>
      <c r="Q400" s="137">
        <v>0.00023</v>
      </c>
      <c r="R400" s="137">
        <f>Q400*H400</f>
        <v>0.0092575</v>
      </c>
      <c r="S400" s="137">
        <v>0</v>
      </c>
      <c r="T400" s="138">
        <f>S400*H400</f>
        <v>0</v>
      </c>
      <c r="AR400" s="139" t="s">
        <v>348</v>
      </c>
      <c r="AT400" s="139" t="s">
        <v>397</v>
      </c>
      <c r="AU400" s="139" t="s">
        <v>84</v>
      </c>
      <c r="AY400" s="17" t="s">
        <v>138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7" t="s">
        <v>82</v>
      </c>
      <c r="BK400" s="140">
        <f>ROUND(I400*H400,2)</f>
        <v>0</v>
      </c>
      <c r="BL400" s="17" t="s">
        <v>242</v>
      </c>
      <c r="BM400" s="139" t="s">
        <v>475</v>
      </c>
    </row>
    <row r="401" spans="2:51" s="13" customFormat="1" ht="11.25">
      <c r="B401" s="152"/>
      <c r="D401" s="146" t="s">
        <v>149</v>
      </c>
      <c r="F401" s="154" t="s">
        <v>476</v>
      </c>
      <c r="H401" s="155">
        <v>40.25</v>
      </c>
      <c r="I401" s="156"/>
      <c r="L401" s="152"/>
      <c r="M401" s="157"/>
      <c r="T401" s="158"/>
      <c r="AT401" s="153" t="s">
        <v>149</v>
      </c>
      <c r="AU401" s="153" t="s">
        <v>84</v>
      </c>
      <c r="AV401" s="13" t="s">
        <v>84</v>
      </c>
      <c r="AW401" s="13" t="s">
        <v>4</v>
      </c>
      <c r="AX401" s="13" t="s">
        <v>82</v>
      </c>
      <c r="AY401" s="153" t="s">
        <v>138</v>
      </c>
    </row>
    <row r="402" spans="2:65" s="1" customFormat="1" ht="24.2" customHeight="1">
      <c r="B402" s="32"/>
      <c r="C402" s="128" t="s">
        <v>477</v>
      </c>
      <c r="D402" s="128" t="s">
        <v>141</v>
      </c>
      <c r="E402" s="129" t="s">
        <v>478</v>
      </c>
      <c r="F402" s="130" t="s">
        <v>479</v>
      </c>
      <c r="G402" s="131" t="s">
        <v>256</v>
      </c>
      <c r="H402" s="132">
        <v>35</v>
      </c>
      <c r="I402" s="133"/>
      <c r="J402" s="134">
        <f>ROUND(I402*H402,2)</f>
        <v>0</v>
      </c>
      <c r="K402" s="130" t="s">
        <v>145</v>
      </c>
      <c r="L402" s="32"/>
      <c r="M402" s="135" t="s">
        <v>19</v>
      </c>
      <c r="N402" s="136" t="s">
        <v>45</v>
      </c>
      <c r="P402" s="137">
        <f>O402*H402</f>
        <v>0</v>
      </c>
      <c r="Q402" s="137">
        <v>0</v>
      </c>
      <c r="R402" s="137">
        <f>Q402*H402</f>
        <v>0</v>
      </c>
      <c r="S402" s="137">
        <v>0</v>
      </c>
      <c r="T402" s="138">
        <f>S402*H402</f>
        <v>0</v>
      </c>
      <c r="AR402" s="139" t="s">
        <v>242</v>
      </c>
      <c r="AT402" s="139" t="s">
        <v>141</v>
      </c>
      <c r="AU402" s="139" t="s">
        <v>84</v>
      </c>
      <c r="AY402" s="17" t="s">
        <v>138</v>
      </c>
      <c r="BE402" s="140">
        <f>IF(N402="základní",J402,0)</f>
        <v>0</v>
      </c>
      <c r="BF402" s="140">
        <f>IF(N402="snížená",J402,0)</f>
        <v>0</v>
      </c>
      <c r="BG402" s="140">
        <f>IF(N402="zákl. přenesená",J402,0)</f>
        <v>0</v>
      </c>
      <c r="BH402" s="140">
        <f>IF(N402="sníž. přenesená",J402,0)</f>
        <v>0</v>
      </c>
      <c r="BI402" s="140">
        <f>IF(N402="nulová",J402,0)</f>
        <v>0</v>
      </c>
      <c r="BJ402" s="17" t="s">
        <v>82</v>
      </c>
      <c r="BK402" s="140">
        <f>ROUND(I402*H402,2)</f>
        <v>0</v>
      </c>
      <c r="BL402" s="17" t="s">
        <v>242</v>
      </c>
      <c r="BM402" s="139" t="s">
        <v>480</v>
      </c>
    </row>
    <row r="403" spans="2:47" s="1" customFormat="1" ht="11.25">
      <c r="B403" s="32"/>
      <c r="D403" s="141" t="s">
        <v>147</v>
      </c>
      <c r="F403" s="142" t="s">
        <v>481</v>
      </c>
      <c r="I403" s="143"/>
      <c r="L403" s="32"/>
      <c r="M403" s="144"/>
      <c r="T403" s="53"/>
      <c r="AT403" s="17" t="s">
        <v>147</v>
      </c>
      <c r="AU403" s="17" t="s">
        <v>84</v>
      </c>
    </row>
    <row r="404" spans="2:65" s="1" customFormat="1" ht="16.5" customHeight="1">
      <c r="B404" s="32"/>
      <c r="C404" s="169" t="s">
        <v>482</v>
      </c>
      <c r="D404" s="169" t="s">
        <v>397</v>
      </c>
      <c r="E404" s="170" t="s">
        <v>483</v>
      </c>
      <c r="F404" s="171" t="s">
        <v>484</v>
      </c>
      <c r="G404" s="172" t="s">
        <v>256</v>
      </c>
      <c r="H404" s="173">
        <v>40.25</v>
      </c>
      <c r="I404" s="174"/>
      <c r="J404" s="175">
        <f>ROUND(I404*H404,2)</f>
        <v>0</v>
      </c>
      <c r="K404" s="171" t="s">
        <v>145</v>
      </c>
      <c r="L404" s="176"/>
      <c r="M404" s="177" t="s">
        <v>19</v>
      </c>
      <c r="N404" s="178" t="s">
        <v>45</v>
      </c>
      <c r="P404" s="137">
        <f>O404*H404</f>
        <v>0</v>
      </c>
      <c r="Q404" s="137">
        <v>0.00016</v>
      </c>
      <c r="R404" s="137">
        <f>Q404*H404</f>
        <v>0.00644</v>
      </c>
      <c r="S404" s="137">
        <v>0</v>
      </c>
      <c r="T404" s="138">
        <f>S404*H404</f>
        <v>0</v>
      </c>
      <c r="AR404" s="139" t="s">
        <v>348</v>
      </c>
      <c r="AT404" s="139" t="s">
        <v>397</v>
      </c>
      <c r="AU404" s="139" t="s">
        <v>84</v>
      </c>
      <c r="AY404" s="17" t="s">
        <v>138</v>
      </c>
      <c r="BE404" s="140">
        <f>IF(N404="základní",J404,0)</f>
        <v>0</v>
      </c>
      <c r="BF404" s="140">
        <f>IF(N404="snížená",J404,0)</f>
        <v>0</v>
      </c>
      <c r="BG404" s="140">
        <f>IF(N404="zákl. přenesená",J404,0)</f>
        <v>0</v>
      </c>
      <c r="BH404" s="140">
        <f>IF(N404="sníž. přenesená",J404,0)</f>
        <v>0</v>
      </c>
      <c r="BI404" s="140">
        <f>IF(N404="nulová",J404,0)</f>
        <v>0</v>
      </c>
      <c r="BJ404" s="17" t="s">
        <v>82</v>
      </c>
      <c r="BK404" s="140">
        <f>ROUND(I404*H404,2)</f>
        <v>0</v>
      </c>
      <c r="BL404" s="17" t="s">
        <v>242</v>
      </c>
      <c r="BM404" s="139" t="s">
        <v>485</v>
      </c>
    </row>
    <row r="405" spans="2:51" s="13" customFormat="1" ht="11.25">
      <c r="B405" s="152"/>
      <c r="D405" s="146" t="s">
        <v>149</v>
      </c>
      <c r="F405" s="154" t="s">
        <v>476</v>
      </c>
      <c r="H405" s="155">
        <v>40.25</v>
      </c>
      <c r="I405" s="156"/>
      <c r="L405" s="152"/>
      <c r="M405" s="157"/>
      <c r="T405" s="158"/>
      <c r="AT405" s="153" t="s">
        <v>149</v>
      </c>
      <c r="AU405" s="153" t="s">
        <v>84</v>
      </c>
      <c r="AV405" s="13" t="s">
        <v>84</v>
      </c>
      <c r="AW405" s="13" t="s">
        <v>4</v>
      </c>
      <c r="AX405" s="13" t="s">
        <v>82</v>
      </c>
      <c r="AY405" s="153" t="s">
        <v>138</v>
      </c>
    </row>
    <row r="406" spans="2:65" s="1" customFormat="1" ht="24.2" customHeight="1">
      <c r="B406" s="32"/>
      <c r="C406" s="128" t="s">
        <v>486</v>
      </c>
      <c r="D406" s="128" t="s">
        <v>141</v>
      </c>
      <c r="E406" s="129" t="s">
        <v>487</v>
      </c>
      <c r="F406" s="130" t="s">
        <v>488</v>
      </c>
      <c r="G406" s="131" t="s">
        <v>256</v>
      </c>
      <c r="H406" s="132">
        <v>20</v>
      </c>
      <c r="I406" s="133"/>
      <c r="J406" s="134">
        <f>ROUND(I406*H406,2)</f>
        <v>0</v>
      </c>
      <c r="K406" s="130" t="s">
        <v>145</v>
      </c>
      <c r="L406" s="32"/>
      <c r="M406" s="135" t="s">
        <v>19</v>
      </c>
      <c r="N406" s="136" t="s">
        <v>45</v>
      </c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9" t="s">
        <v>242</v>
      </c>
      <c r="AT406" s="139" t="s">
        <v>141</v>
      </c>
      <c r="AU406" s="139" t="s">
        <v>84</v>
      </c>
      <c r="AY406" s="17" t="s">
        <v>138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7" t="s">
        <v>82</v>
      </c>
      <c r="BK406" s="140">
        <f>ROUND(I406*H406,2)</f>
        <v>0</v>
      </c>
      <c r="BL406" s="17" t="s">
        <v>242</v>
      </c>
      <c r="BM406" s="139" t="s">
        <v>489</v>
      </c>
    </row>
    <row r="407" spans="2:47" s="1" customFormat="1" ht="11.25">
      <c r="B407" s="32"/>
      <c r="D407" s="141" t="s">
        <v>147</v>
      </c>
      <c r="F407" s="142" t="s">
        <v>490</v>
      </c>
      <c r="I407" s="143"/>
      <c r="L407" s="32"/>
      <c r="M407" s="144"/>
      <c r="T407" s="53"/>
      <c r="AT407" s="17" t="s">
        <v>147</v>
      </c>
      <c r="AU407" s="17" t="s">
        <v>84</v>
      </c>
    </row>
    <row r="408" spans="2:65" s="1" customFormat="1" ht="16.5" customHeight="1">
      <c r="B408" s="32"/>
      <c r="C408" s="169" t="s">
        <v>491</v>
      </c>
      <c r="D408" s="169" t="s">
        <v>397</v>
      </c>
      <c r="E408" s="170" t="s">
        <v>492</v>
      </c>
      <c r="F408" s="171" t="s">
        <v>493</v>
      </c>
      <c r="G408" s="172" t="s">
        <v>256</v>
      </c>
      <c r="H408" s="173">
        <v>23</v>
      </c>
      <c r="I408" s="174"/>
      <c r="J408" s="175">
        <f>ROUND(I408*H408,2)</f>
        <v>0</v>
      </c>
      <c r="K408" s="171" t="s">
        <v>145</v>
      </c>
      <c r="L408" s="176"/>
      <c r="M408" s="177" t="s">
        <v>19</v>
      </c>
      <c r="N408" s="178" t="s">
        <v>45</v>
      </c>
      <c r="P408" s="137">
        <f>O408*H408</f>
        <v>0</v>
      </c>
      <c r="Q408" s="137">
        <v>0.00034</v>
      </c>
      <c r="R408" s="137">
        <f>Q408*H408</f>
        <v>0.00782</v>
      </c>
      <c r="S408" s="137">
        <v>0</v>
      </c>
      <c r="T408" s="138">
        <f>S408*H408</f>
        <v>0</v>
      </c>
      <c r="AR408" s="139" t="s">
        <v>348</v>
      </c>
      <c r="AT408" s="139" t="s">
        <v>397</v>
      </c>
      <c r="AU408" s="139" t="s">
        <v>84</v>
      </c>
      <c r="AY408" s="17" t="s">
        <v>138</v>
      </c>
      <c r="BE408" s="140">
        <f>IF(N408="základní",J408,0)</f>
        <v>0</v>
      </c>
      <c r="BF408" s="140">
        <f>IF(N408="snížená",J408,0)</f>
        <v>0</v>
      </c>
      <c r="BG408" s="140">
        <f>IF(N408="zákl. přenesená",J408,0)</f>
        <v>0</v>
      </c>
      <c r="BH408" s="140">
        <f>IF(N408="sníž. přenesená",J408,0)</f>
        <v>0</v>
      </c>
      <c r="BI408" s="140">
        <f>IF(N408="nulová",J408,0)</f>
        <v>0</v>
      </c>
      <c r="BJ408" s="17" t="s">
        <v>82</v>
      </c>
      <c r="BK408" s="140">
        <f>ROUND(I408*H408,2)</f>
        <v>0</v>
      </c>
      <c r="BL408" s="17" t="s">
        <v>242</v>
      </c>
      <c r="BM408" s="139" t="s">
        <v>494</v>
      </c>
    </row>
    <row r="409" spans="2:51" s="13" customFormat="1" ht="11.25">
      <c r="B409" s="152"/>
      <c r="D409" s="146" t="s">
        <v>149</v>
      </c>
      <c r="F409" s="154" t="s">
        <v>495</v>
      </c>
      <c r="H409" s="155">
        <v>23</v>
      </c>
      <c r="I409" s="156"/>
      <c r="L409" s="152"/>
      <c r="M409" s="157"/>
      <c r="T409" s="158"/>
      <c r="AT409" s="153" t="s">
        <v>149</v>
      </c>
      <c r="AU409" s="153" t="s">
        <v>84</v>
      </c>
      <c r="AV409" s="13" t="s">
        <v>84</v>
      </c>
      <c r="AW409" s="13" t="s">
        <v>4</v>
      </c>
      <c r="AX409" s="13" t="s">
        <v>82</v>
      </c>
      <c r="AY409" s="153" t="s">
        <v>138</v>
      </c>
    </row>
    <row r="410" spans="2:65" s="1" customFormat="1" ht="21.75" customHeight="1">
      <c r="B410" s="32"/>
      <c r="C410" s="128" t="s">
        <v>293</v>
      </c>
      <c r="D410" s="128" t="s">
        <v>141</v>
      </c>
      <c r="E410" s="129" t="s">
        <v>496</v>
      </c>
      <c r="F410" s="130" t="s">
        <v>497</v>
      </c>
      <c r="G410" s="131" t="s">
        <v>239</v>
      </c>
      <c r="H410" s="132">
        <v>30</v>
      </c>
      <c r="I410" s="133"/>
      <c r="J410" s="134">
        <f>ROUND(I410*H410,2)</f>
        <v>0</v>
      </c>
      <c r="K410" s="130" t="s">
        <v>145</v>
      </c>
      <c r="L410" s="32"/>
      <c r="M410" s="135" t="s">
        <v>19</v>
      </c>
      <c r="N410" s="136" t="s">
        <v>45</v>
      </c>
      <c r="P410" s="137">
        <f>O410*H410</f>
        <v>0</v>
      </c>
      <c r="Q410" s="137">
        <v>0</v>
      </c>
      <c r="R410" s="137">
        <f>Q410*H410</f>
        <v>0</v>
      </c>
      <c r="S410" s="137">
        <v>0</v>
      </c>
      <c r="T410" s="138">
        <f>S410*H410</f>
        <v>0</v>
      </c>
      <c r="AR410" s="139" t="s">
        <v>242</v>
      </c>
      <c r="AT410" s="139" t="s">
        <v>141</v>
      </c>
      <c r="AU410" s="139" t="s">
        <v>84</v>
      </c>
      <c r="AY410" s="17" t="s">
        <v>138</v>
      </c>
      <c r="BE410" s="140">
        <f>IF(N410="základní",J410,0)</f>
        <v>0</v>
      </c>
      <c r="BF410" s="140">
        <f>IF(N410="snížená",J410,0)</f>
        <v>0</v>
      </c>
      <c r="BG410" s="140">
        <f>IF(N410="zákl. přenesená",J410,0)</f>
        <v>0</v>
      </c>
      <c r="BH410" s="140">
        <f>IF(N410="sníž. přenesená",J410,0)</f>
        <v>0</v>
      </c>
      <c r="BI410" s="140">
        <f>IF(N410="nulová",J410,0)</f>
        <v>0</v>
      </c>
      <c r="BJ410" s="17" t="s">
        <v>82</v>
      </c>
      <c r="BK410" s="140">
        <f>ROUND(I410*H410,2)</f>
        <v>0</v>
      </c>
      <c r="BL410" s="17" t="s">
        <v>242</v>
      </c>
      <c r="BM410" s="139" t="s">
        <v>498</v>
      </c>
    </row>
    <row r="411" spans="2:47" s="1" customFormat="1" ht="11.25">
      <c r="B411" s="32"/>
      <c r="D411" s="141" t="s">
        <v>147</v>
      </c>
      <c r="F411" s="142" t="s">
        <v>499</v>
      </c>
      <c r="I411" s="143"/>
      <c r="L411" s="32"/>
      <c r="M411" s="144"/>
      <c r="T411" s="53"/>
      <c r="AT411" s="17" t="s">
        <v>147</v>
      </c>
      <c r="AU411" s="17" t="s">
        <v>84</v>
      </c>
    </row>
    <row r="412" spans="2:65" s="1" customFormat="1" ht="24.2" customHeight="1">
      <c r="B412" s="32"/>
      <c r="C412" s="128" t="s">
        <v>500</v>
      </c>
      <c r="D412" s="128" t="s">
        <v>141</v>
      </c>
      <c r="E412" s="129" t="s">
        <v>501</v>
      </c>
      <c r="F412" s="130" t="s">
        <v>502</v>
      </c>
      <c r="G412" s="131" t="s">
        <v>239</v>
      </c>
      <c r="H412" s="132">
        <v>4</v>
      </c>
      <c r="I412" s="133"/>
      <c r="J412" s="134">
        <f>ROUND(I412*H412,2)</f>
        <v>0</v>
      </c>
      <c r="K412" s="130" t="s">
        <v>145</v>
      </c>
      <c r="L412" s="32"/>
      <c r="M412" s="135" t="s">
        <v>19</v>
      </c>
      <c r="N412" s="136" t="s">
        <v>45</v>
      </c>
      <c r="P412" s="137">
        <f>O412*H412</f>
        <v>0</v>
      </c>
      <c r="Q412" s="137">
        <v>0</v>
      </c>
      <c r="R412" s="137">
        <f>Q412*H412</f>
        <v>0</v>
      </c>
      <c r="S412" s="137">
        <v>0</v>
      </c>
      <c r="T412" s="138">
        <f>S412*H412</f>
        <v>0</v>
      </c>
      <c r="AR412" s="139" t="s">
        <v>139</v>
      </c>
      <c r="AT412" s="139" t="s">
        <v>141</v>
      </c>
      <c r="AU412" s="139" t="s">
        <v>84</v>
      </c>
      <c r="AY412" s="17" t="s">
        <v>138</v>
      </c>
      <c r="BE412" s="140">
        <f>IF(N412="základní",J412,0)</f>
        <v>0</v>
      </c>
      <c r="BF412" s="140">
        <f>IF(N412="snížená",J412,0)</f>
        <v>0</v>
      </c>
      <c r="BG412" s="140">
        <f>IF(N412="zákl. přenesená",J412,0)</f>
        <v>0</v>
      </c>
      <c r="BH412" s="140">
        <f>IF(N412="sníž. přenesená",J412,0)</f>
        <v>0</v>
      </c>
      <c r="BI412" s="140">
        <f>IF(N412="nulová",J412,0)</f>
        <v>0</v>
      </c>
      <c r="BJ412" s="17" t="s">
        <v>82</v>
      </c>
      <c r="BK412" s="140">
        <f>ROUND(I412*H412,2)</f>
        <v>0</v>
      </c>
      <c r="BL412" s="17" t="s">
        <v>139</v>
      </c>
      <c r="BM412" s="139" t="s">
        <v>503</v>
      </c>
    </row>
    <row r="413" spans="2:47" s="1" customFormat="1" ht="11.25">
      <c r="B413" s="32"/>
      <c r="D413" s="141" t="s">
        <v>147</v>
      </c>
      <c r="F413" s="142" t="s">
        <v>504</v>
      </c>
      <c r="I413" s="143"/>
      <c r="L413" s="32"/>
      <c r="M413" s="144"/>
      <c r="T413" s="53"/>
      <c r="AT413" s="17" t="s">
        <v>147</v>
      </c>
      <c r="AU413" s="17" t="s">
        <v>84</v>
      </c>
    </row>
    <row r="414" spans="2:65" s="1" customFormat="1" ht="16.5" customHeight="1">
      <c r="B414" s="32"/>
      <c r="C414" s="169" t="s">
        <v>505</v>
      </c>
      <c r="D414" s="169" t="s">
        <v>397</v>
      </c>
      <c r="E414" s="170" t="s">
        <v>506</v>
      </c>
      <c r="F414" s="171" t="s">
        <v>507</v>
      </c>
      <c r="G414" s="172" t="s">
        <v>239</v>
      </c>
      <c r="H414" s="173">
        <v>3</v>
      </c>
      <c r="I414" s="174"/>
      <c r="J414" s="175">
        <f>ROUND(I414*H414,2)</f>
        <v>0</v>
      </c>
      <c r="K414" s="171" t="s">
        <v>145</v>
      </c>
      <c r="L414" s="176"/>
      <c r="M414" s="177" t="s">
        <v>19</v>
      </c>
      <c r="N414" s="178" t="s">
        <v>45</v>
      </c>
      <c r="P414" s="137">
        <f>O414*H414</f>
        <v>0</v>
      </c>
      <c r="Q414" s="137">
        <v>4E-05</v>
      </c>
      <c r="R414" s="137">
        <f>Q414*H414</f>
        <v>0.00012000000000000002</v>
      </c>
      <c r="S414" s="137">
        <v>0</v>
      </c>
      <c r="T414" s="138">
        <f>S414*H414</f>
        <v>0</v>
      </c>
      <c r="AR414" s="139" t="s">
        <v>184</v>
      </c>
      <c r="AT414" s="139" t="s">
        <v>397</v>
      </c>
      <c r="AU414" s="139" t="s">
        <v>84</v>
      </c>
      <c r="AY414" s="17" t="s">
        <v>138</v>
      </c>
      <c r="BE414" s="140">
        <f>IF(N414="základní",J414,0)</f>
        <v>0</v>
      </c>
      <c r="BF414" s="140">
        <f>IF(N414="snížená",J414,0)</f>
        <v>0</v>
      </c>
      <c r="BG414" s="140">
        <f>IF(N414="zákl. přenesená",J414,0)</f>
        <v>0</v>
      </c>
      <c r="BH414" s="140">
        <f>IF(N414="sníž. přenesená",J414,0)</f>
        <v>0</v>
      </c>
      <c r="BI414" s="140">
        <f>IF(N414="nulová",J414,0)</f>
        <v>0</v>
      </c>
      <c r="BJ414" s="17" t="s">
        <v>82</v>
      </c>
      <c r="BK414" s="140">
        <f>ROUND(I414*H414,2)</f>
        <v>0</v>
      </c>
      <c r="BL414" s="17" t="s">
        <v>139</v>
      </c>
      <c r="BM414" s="139" t="s">
        <v>508</v>
      </c>
    </row>
    <row r="415" spans="2:65" s="1" customFormat="1" ht="16.5" customHeight="1">
      <c r="B415" s="32"/>
      <c r="C415" s="169" t="s">
        <v>509</v>
      </c>
      <c r="D415" s="169" t="s">
        <v>397</v>
      </c>
      <c r="E415" s="170" t="s">
        <v>510</v>
      </c>
      <c r="F415" s="171" t="s">
        <v>511</v>
      </c>
      <c r="G415" s="172" t="s">
        <v>239</v>
      </c>
      <c r="H415" s="173">
        <v>1</v>
      </c>
      <c r="I415" s="174"/>
      <c r="J415" s="175">
        <f>ROUND(I415*H415,2)</f>
        <v>0</v>
      </c>
      <c r="K415" s="171" t="s">
        <v>19</v>
      </c>
      <c r="L415" s="176"/>
      <c r="M415" s="177" t="s">
        <v>19</v>
      </c>
      <c r="N415" s="178" t="s">
        <v>45</v>
      </c>
      <c r="P415" s="137">
        <f>O415*H415</f>
        <v>0</v>
      </c>
      <c r="Q415" s="137">
        <v>7E-05</v>
      </c>
      <c r="R415" s="137">
        <f>Q415*H415</f>
        <v>7E-05</v>
      </c>
      <c r="S415" s="137">
        <v>0</v>
      </c>
      <c r="T415" s="138">
        <f>S415*H415</f>
        <v>0</v>
      </c>
      <c r="AR415" s="139" t="s">
        <v>184</v>
      </c>
      <c r="AT415" s="139" t="s">
        <v>397</v>
      </c>
      <c r="AU415" s="139" t="s">
        <v>84</v>
      </c>
      <c r="AY415" s="17" t="s">
        <v>138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7" t="s">
        <v>82</v>
      </c>
      <c r="BK415" s="140">
        <f>ROUND(I415*H415,2)</f>
        <v>0</v>
      </c>
      <c r="BL415" s="17" t="s">
        <v>139</v>
      </c>
      <c r="BM415" s="139" t="s">
        <v>512</v>
      </c>
    </row>
    <row r="416" spans="2:65" s="1" customFormat="1" ht="24.2" customHeight="1">
      <c r="B416" s="32"/>
      <c r="C416" s="128" t="s">
        <v>513</v>
      </c>
      <c r="D416" s="128" t="s">
        <v>141</v>
      </c>
      <c r="E416" s="129" t="s">
        <v>514</v>
      </c>
      <c r="F416" s="130" t="s">
        <v>515</v>
      </c>
      <c r="G416" s="131" t="s">
        <v>239</v>
      </c>
      <c r="H416" s="132">
        <v>4</v>
      </c>
      <c r="I416" s="133"/>
      <c r="J416" s="134">
        <f>ROUND(I416*H416,2)</f>
        <v>0</v>
      </c>
      <c r="K416" s="130" t="s">
        <v>145</v>
      </c>
      <c r="L416" s="32"/>
      <c r="M416" s="135" t="s">
        <v>19</v>
      </c>
      <c r="N416" s="136" t="s">
        <v>45</v>
      </c>
      <c r="P416" s="137">
        <f>O416*H416</f>
        <v>0</v>
      </c>
      <c r="Q416" s="137">
        <v>0</v>
      </c>
      <c r="R416" s="137">
        <f>Q416*H416</f>
        <v>0</v>
      </c>
      <c r="S416" s="137">
        <v>0</v>
      </c>
      <c r="T416" s="138">
        <f>S416*H416</f>
        <v>0</v>
      </c>
      <c r="AR416" s="139" t="s">
        <v>242</v>
      </c>
      <c r="AT416" s="139" t="s">
        <v>141</v>
      </c>
      <c r="AU416" s="139" t="s">
        <v>84</v>
      </c>
      <c r="AY416" s="17" t="s">
        <v>138</v>
      </c>
      <c r="BE416" s="140">
        <f>IF(N416="základní",J416,0)</f>
        <v>0</v>
      </c>
      <c r="BF416" s="140">
        <f>IF(N416="snížená",J416,0)</f>
        <v>0</v>
      </c>
      <c r="BG416" s="140">
        <f>IF(N416="zákl. přenesená",J416,0)</f>
        <v>0</v>
      </c>
      <c r="BH416" s="140">
        <f>IF(N416="sníž. přenesená",J416,0)</f>
        <v>0</v>
      </c>
      <c r="BI416" s="140">
        <f>IF(N416="nulová",J416,0)</f>
        <v>0</v>
      </c>
      <c r="BJ416" s="17" t="s">
        <v>82</v>
      </c>
      <c r="BK416" s="140">
        <f>ROUND(I416*H416,2)</f>
        <v>0</v>
      </c>
      <c r="BL416" s="17" t="s">
        <v>242</v>
      </c>
      <c r="BM416" s="139" t="s">
        <v>516</v>
      </c>
    </row>
    <row r="417" spans="2:47" s="1" customFormat="1" ht="11.25">
      <c r="B417" s="32"/>
      <c r="D417" s="141" t="s">
        <v>147</v>
      </c>
      <c r="F417" s="142" t="s">
        <v>517</v>
      </c>
      <c r="I417" s="143"/>
      <c r="L417" s="32"/>
      <c r="M417" s="144"/>
      <c r="T417" s="53"/>
      <c r="AT417" s="17" t="s">
        <v>147</v>
      </c>
      <c r="AU417" s="17" t="s">
        <v>84</v>
      </c>
    </row>
    <row r="418" spans="2:65" s="1" customFormat="1" ht="16.5" customHeight="1">
      <c r="B418" s="32"/>
      <c r="C418" s="169" t="s">
        <v>332</v>
      </c>
      <c r="D418" s="169" t="s">
        <v>397</v>
      </c>
      <c r="E418" s="170" t="s">
        <v>518</v>
      </c>
      <c r="F418" s="171" t="s">
        <v>519</v>
      </c>
      <c r="G418" s="172" t="s">
        <v>239</v>
      </c>
      <c r="H418" s="173">
        <v>4</v>
      </c>
      <c r="I418" s="174"/>
      <c r="J418" s="175">
        <f>ROUND(I418*H418,2)</f>
        <v>0</v>
      </c>
      <c r="K418" s="171" t="s">
        <v>145</v>
      </c>
      <c r="L418" s="176"/>
      <c r="M418" s="177" t="s">
        <v>19</v>
      </c>
      <c r="N418" s="178" t="s">
        <v>45</v>
      </c>
      <c r="P418" s="137">
        <f>O418*H418</f>
        <v>0</v>
      </c>
      <c r="Q418" s="137">
        <v>4E-05</v>
      </c>
      <c r="R418" s="137">
        <f>Q418*H418</f>
        <v>0.00016</v>
      </c>
      <c r="S418" s="137">
        <v>0</v>
      </c>
      <c r="T418" s="138">
        <f>S418*H418</f>
        <v>0</v>
      </c>
      <c r="AR418" s="139" t="s">
        <v>348</v>
      </c>
      <c r="AT418" s="139" t="s">
        <v>397</v>
      </c>
      <c r="AU418" s="139" t="s">
        <v>84</v>
      </c>
      <c r="AY418" s="17" t="s">
        <v>138</v>
      </c>
      <c r="BE418" s="140">
        <f>IF(N418="základní",J418,0)</f>
        <v>0</v>
      </c>
      <c r="BF418" s="140">
        <f>IF(N418="snížená",J418,0)</f>
        <v>0</v>
      </c>
      <c r="BG418" s="140">
        <f>IF(N418="zákl. přenesená",J418,0)</f>
        <v>0</v>
      </c>
      <c r="BH418" s="140">
        <f>IF(N418="sníž. přenesená",J418,0)</f>
        <v>0</v>
      </c>
      <c r="BI418" s="140">
        <f>IF(N418="nulová",J418,0)</f>
        <v>0</v>
      </c>
      <c r="BJ418" s="17" t="s">
        <v>82</v>
      </c>
      <c r="BK418" s="140">
        <f>ROUND(I418*H418,2)</f>
        <v>0</v>
      </c>
      <c r="BL418" s="17" t="s">
        <v>242</v>
      </c>
      <c r="BM418" s="139" t="s">
        <v>520</v>
      </c>
    </row>
    <row r="419" spans="2:65" s="1" customFormat="1" ht="24.2" customHeight="1">
      <c r="B419" s="32"/>
      <c r="C419" s="128" t="s">
        <v>521</v>
      </c>
      <c r="D419" s="128" t="s">
        <v>141</v>
      </c>
      <c r="E419" s="129" t="s">
        <v>522</v>
      </c>
      <c r="F419" s="130" t="s">
        <v>523</v>
      </c>
      <c r="G419" s="131" t="s">
        <v>239</v>
      </c>
      <c r="H419" s="132">
        <v>3</v>
      </c>
      <c r="I419" s="133"/>
      <c r="J419" s="134">
        <f>ROUND(I419*H419,2)</f>
        <v>0</v>
      </c>
      <c r="K419" s="130" t="s">
        <v>145</v>
      </c>
      <c r="L419" s="32"/>
      <c r="M419" s="135" t="s">
        <v>19</v>
      </c>
      <c r="N419" s="136" t="s">
        <v>45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242</v>
      </c>
      <c r="AT419" s="139" t="s">
        <v>141</v>
      </c>
      <c r="AU419" s="139" t="s">
        <v>84</v>
      </c>
      <c r="AY419" s="17" t="s">
        <v>138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7" t="s">
        <v>82</v>
      </c>
      <c r="BK419" s="140">
        <f>ROUND(I419*H419,2)</f>
        <v>0</v>
      </c>
      <c r="BL419" s="17" t="s">
        <v>242</v>
      </c>
      <c r="BM419" s="139" t="s">
        <v>524</v>
      </c>
    </row>
    <row r="420" spans="2:47" s="1" customFormat="1" ht="11.25">
      <c r="B420" s="32"/>
      <c r="D420" s="141" t="s">
        <v>147</v>
      </c>
      <c r="F420" s="142" t="s">
        <v>525</v>
      </c>
      <c r="I420" s="143"/>
      <c r="L420" s="32"/>
      <c r="M420" s="144"/>
      <c r="T420" s="53"/>
      <c r="AT420" s="17" t="s">
        <v>147</v>
      </c>
      <c r="AU420" s="17" t="s">
        <v>84</v>
      </c>
    </row>
    <row r="421" spans="2:65" s="1" customFormat="1" ht="16.5" customHeight="1">
      <c r="B421" s="32"/>
      <c r="C421" s="169" t="s">
        <v>526</v>
      </c>
      <c r="D421" s="169" t="s">
        <v>397</v>
      </c>
      <c r="E421" s="170" t="s">
        <v>527</v>
      </c>
      <c r="F421" s="171" t="s">
        <v>528</v>
      </c>
      <c r="G421" s="172" t="s">
        <v>239</v>
      </c>
      <c r="H421" s="173">
        <v>3</v>
      </c>
      <c r="I421" s="174"/>
      <c r="J421" s="175">
        <f>ROUND(I421*H421,2)</f>
        <v>0</v>
      </c>
      <c r="K421" s="171" t="s">
        <v>145</v>
      </c>
      <c r="L421" s="176"/>
      <c r="M421" s="177" t="s">
        <v>19</v>
      </c>
      <c r="N421" s="178" t="s">
        <v>45</v>
      </c>
      <c r="P421" s="137">
        <f>O421*H421</f>
        <v>0</v>
      </c>
      <c r="Q421" s="137">
        <v>4E-05</v>
      </c>
      <c r="R421" s="137">
        <f>Q421*H421</f>
        <v>0.00012000000000000002</v>
      </c>
      <c r="S421" s="137">
        <v>0</v>
      </c>
      <c r="T421" s="138">
        <f>S421*H421</f>
        <v>0</v>
      </c>
      <c r="AR421" s="139" t="s">
        <v>348</v>
      </c>
      <c r="AT421" s="139" t="s">
        <v>397</v>
      </c>
      <c r="AU421" s="139" t="s">
        <v>84</v>
      </c>
      <c r="AY421" s="17" t="s">
        <v>138</v>
      </c>
      <c r="BE421" s="140">
        <f>IF(N421="základní",J421,0)</f>
        <v>0</v>
      </c>
      <c r="BF421" s="140">
        <f>IF(N421="snížená",J421,0)</f>
        <v>0</v>
      </c>
      <c r="BG421" s="140">
        <f>IF(N421="zákl. přenesená",J421,0)</f>
        <v>0</v>
      </c>
      <c r="BH421" s="140">
        <f>IF(N421="sníž. přenesená",J421,0)</f>
        <v>0</v>
      </c>
      <c r="BI421" s="140">
        <f>IF(N421="nulová",J421,0)</f>
        <v>0</v>
      </c>
      <c r="BJ421" s="17" t="s">
        <v>82</v>
      </c>
      <c r="BK421" s="140">
        <f>ROUND(I421*H421,2)</f>
        <v>0</v>
      </c>
      <c r="BL421" s="17" t="s">
        <v>242</v>
      </c>
      <c r="BM421" s="139" t="s">
        <v>529</v>
      </c>
    </row>
    <row r="422" spans="2:65" s="1" customFormat="1" ht="24.2" customHeight="1">
      <c r="B422" s="32"/>
      <c r="C422" s="128" t="s">
        <v>294</v>
      </c>
      <c r="D422" s="128" t="s">
        <v>141</v>
      </c>
      <c r="E422" s="129" t="s">
        <v>530</v>
      </c>
      <c r="F422" s="130" t="s">
        <v>531</v>
      </c>
      <c r="G422" s="131" t="s">
        <v>239</v>
      </c>
      <c r="H422" s="132">
        <v>2</v>
      </c>
      <c r="I422" s="133"/>
      <c r="J422" s="134">
        <f>ROUND(I422*H422,2)</f>
        <v>0</v>
      </c>
      <c r="K422" s="130" t="s">
        <v>145</v>
      </c>
      <c r="L422" s="32"/>
      <c r="M422" s="135" t="s">
        <v>19</v>
      </c>
      <c r="N422" s="136" t="s">
        <v>45</v>
      </c>
      <c r="P422" s="137">
        <f>O422*H422</f>
        <v>0</v>
      </c>
      <c r="Q422" s="137">
        <v>0</v>
      </c>
      <c r="R422" s="137">
        <f>Q422*H422</f>
        <v>0</v>
      </c>
      <c r="S422" s="137">
        <v>0</v>
      </c>
      <c r="T422" s="138">
        <f>S422*H422</f>
        <v>0</v>
      </c>
      <c r="AR422" s="139" t="s">
        <v>242</v>
      </c>
      <c r="AT422" s="139" t="s">
        <v>141</v>
      </c>
      <c r="AU422" s="139" t="s">
        <v>84</v>
      </c>
      <c r="AY422" s="17" t="s">
        <v>138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7" t="s">
        <v>82</v>
      </c>
      <c r="BK422" s="140">
        <f>ROUND(I422*H422,2)</f>
        <v>0</v>
      </c>
      <c r="BL422" s="17" t="s">
        <v>242</v>
      </c>
      <c r="BM422" s="139" t="s">
        <v>532</v>
      </c>
    </row>
    <row r="423" spans="2:47" s="1" customFormat="1" ht="11.25">
      <c r="B423" s="32"/>
      <c r="D423" s="141" t="s">
        <v>147</v>
      </c>
      <c r="F423" s="142" t="s">
        <v>533</v>
      </c>
      <c r="I423" s="143"/>
      <c r="L423" s="32"/>
      <c r="M423" s="144"/>
      <c r="T423" s="53"/>
      <c r="AT423" s="17" t="s">
        <v>147</v>
      </c>
      <c r="AU423" s="17" t="s">
        <v>84</v>
      </c>
    </row>
    <row r="424" spans="2:65" s="1" customFormat="1" ht="16.5" customHeight="1">
      <c r="B424" s="32"/>
      <c r="C424" s="169" t="s">
        <v>534</v>
      </c>
      <c r="D424" s="169" t="s">
        <v>397</v>
      </c>
      <c r="E424" s="170" t="s">
        <v>535</v>
      </c>
      <c r="F424" s="171" t="s">
        <v>536</v>
      </c>
      <c r="G424" s="172" t="s">
        <v>239</v>
      </c>
      <c r="H424" s="173">
        <v>2</v>
      </c>
      <c r="I424" s="174"/>
      <c r="J424" s="175">
        <f>ROUND(I424*H424,2)</f>
        <v>0</v>
      </c>
      <c r="K424" s="171" t="s">
        <v>145</v>
      </c>
      <c r="L424" s="176"/>
      <c r="M424" s="177" t="s">
        <v>19</v>
      </c>
      <c r="N424" s="178" t="s">
        <v>45</v>
      </c>
      <c r="P424" s="137">
        <f>O424*H424</f>
        <v>0</v>
      </c>
      <c r="Q424" s="137">
        <v>5E-05</v>
      </c>
      <c r="R424" s="137">
        <f>Q424*H424</f>
        <v>0.0001</v>
      </c>
      <c r="S424" s="137">
        <v>0</v>
      </c>
      <c r="T424" s="138">
        <f>S424*H424</f>
        <v>0</v>
      </c>
      <c r="AR424" s="139" t="s">
        <v>348</v>
      </c>
      <c r="AT424" s="139" t="s">
        <v>397</v>
      </c>
      <c r="AU424" s="139" t="s">
        <v>84</v>
      </c>
      <c r="AY424" s="17" t="s">
        <v>138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7" t="s">
        <v>82</v>
      </c>
      <c r="BK424" s="140">
        <f>ROUND(I424*H424,2)</f>
        <v>0</v>
      </c>
      <c r="BL424" s="17" t="s">
        <v>242</v>
      </c>
      <c r="BM424" s="139" t="s">
        <v>537</v>
      </c>
    </row>
    <row r="425" spans="2:65" s="1" customFormat="1" ht="24.2" customHeight="1">
      <c r="B425" s="32"/>
      <c r="C425" s="128" t="s">
        <v>538</v>
      </c>
      <c r="D425" s="128" t="s">
        <v>141</v>
      </c>
      <c r="E425" s="129" t="s">
        <v>539</v>
      </c>
      <c r="F425" s="130" t="s">
        <v>540</v>
      </c>
      <c r="G425" s="131" t="s">
        <v>239</v>
      </c>
      <c r="H425" s="132">
        <v>10</v>
      </c>
      <c r="I425" s="133"/>
      <c r="J425" s="134">
        <f>ROUND(I425*H425,2)</f>
        <v>0</v>
      </c>
      <c r="K425" s="130" t="s">
        <v>145</v>
      </c>
      <c r="L425" s="32"/>
      <c r="M425" s="135" t="s">
        <v>19</v>
      </c>
      <c r="N425" s="136" t="s">
        <v>45</v>
      </c>
      <c r="P425" s="137">
        <f>O425*H425</f>
        <v>0</v>
      </c>
      <c r="Q425" s="137">
        <v>0</v>
      </c>
      <c r="R425" s="137">
        <f>Q425*H425</f>
        <v>0</v>
      </c>
      <c r="S425" s="137">
        <v>4.8E-05</v>
      </c>
      <c r="T425" s="138">
        <f>S425*H425</f>
        <v>0.00048</v>
      </c>
      <c r="AR425" s="139" t="s">
        <v>242</v>
      </c>
      <c r="AT425" s="139" t="s">
        <v>141</v>
      </c>
      <c r="AU425" s="139" t="s">
        <v>84</v>
      </c>
      <c r="AY425" s="17" t="s">
        <v>138</v>
      </c>
      <c r="BE425" s="140">
        <f>IF(N425="základní",J425,0)</f>
        <v>0</v>
      </c>
      <c r="BF425" s="140">
        <f>IF(N425="snížená",J425,0)</f>
        <v>0</v>
      </c>
      <c r="BG425" s="140">
        <f>IF(N425="zákl. přenesená",J425,0)</f>
        <v>0</v>
      </c>
      <c r="BH425" s="140">
        <f>IF(N425="sníž. přenesená",J425,0)</f>
        <v>0</v>
      </c>
      <c r="BI425" s="140">
        <f>IF(N425="nulová",J425,0)</f>
        <v>0</v>
      </c>
      <c r="BJ425" s="17" t="s">
        <v>82</v>
      </c>
      <c r="BK425" s="140">
        <f>ROUND(I425*H425,2)</f>
        <v>0</v>
      </c>
      <c r="BL425" s="17" t="s">
        <v>242</v>
      </c>
      <c r="BM425" s="139" t="s">
        <v>541</v>
      </c>
    </row>
    <row r="426" spans="2:47" s="1" customFormat="1" ht="11.25">
      <c r="B426" s="32"/>
      <c r="D426" s="141" t="s">
        <v>147</v>
      </c>
      <c r="F426" s="142" t="s">
        <v>542</v>
      </c>
      <c r="I426" s="143"/>
      <c r="L426" s="32"/>
      <c r="M426" s="144"/>
      <c r="T426" s="53"/>
      <c r="AT426" s="17" t="s">
        <v>147</v>
      </c>
      <c r="AU426" s="17" t="s">
        <v>84</v>
      </c>
    </row>
    <row r="427" spans="2:65" s="1" customFormat="1" ht="24.2" customHeight="1">
      <c r="B427" s="32"/>
      <c r="C427" s="128" t="s">
        <v>543</v>
      </c>
      <c r="D427" s="128" t="s">
        <v>141</v>
      </c>
      <c r="E427" s="129" t="s">
        <v>544</v>
      </c>
      <c r="F427" s="130" t="s">
        <v>545</v>
      </c>
      <c r="G427" s="131" t="s">
        <v>239</v>
      </c>
      <c r="H427" s="132">
        <v>136</v>
      </c>
      <c r="I427" s="133"/>
      <c r="J427" s="134">
        <f>ROUND(I427*H427,2)</f>
        <v>0</v>
      </c>
      <c r="K427" s="130" t="s">
        <v>145</v>
      </c>
      <c r="L427" s="32"/>
      <c r="M427" s="135" t="s">
        <v>19</v>
      </c>
      <c r="N427" s="136" t="s">
        <v>45</v>
      </c>
      <c r="P427" s="137">
        <f>O427*H427</f>
        <v>0</v>
      </c>
      <c r="Q427" s="137">
        <v>0</v>
      </c>
      <c r="R427" s="137">
        <f>Q427*H427</f>
        <v>0</v>
      </c>
      <c r="S427" s="137">
        <v>0</v>
      </c>
      <c r="T427" s="138">
        <f>S427*H427</f>
        <v>0</v>
      </c>
      <c r="AR427" s="139" t="s">
        <v>242</v>
      </c>
      <c r="AT427" s="139" t="s">
        <v>141</v>
      </c>
      <c r="AU427" s="139" t="s">
        <v>84</v>
      </c>
      <c r="AY427" s="17" t="s">
        <v>138</v>
      </c>
      <c r="BE427" s="140">
        <f>IF(N427="základní",J427,0)</f>
        <v>0</v>
      </c>
      <c r="BF427" s="140">
        <f>IF(N427="snížená",J427,0)</f>
        <v>0</v>
      </c>
      <c r="BG427" s="140">
        <f>IF(N427="zákl. přenesená",J427,0)</f>
        <v>0</v>
      </c>
      <c r="BH427" s="140">
        <f>IF(N427="sníž. přenesená",J427,0)</f>
        <v>0</v>
      </c>
      <c r="BI427" s="140">
        <f>IF(N427="nulová",J427,0)</f>
        <v>0</v>
      </c>
      <c r="BJ427" s="17" t="s">
        <v>82</v>
      </c>
      <c r="BK427" s="140">
        <f>ROUND(I427*H427,2)</f>
        <v>0</v>
      </c>
      <c r="BL427" s="17" t="s">
        <v>242</v>
      </c>
      <c r="BM427" s="139" t="s">
        <v>546</v>
      </c>
    </row>
    <row r="428" spans="2:47" s="1" customFormat="1" ht="11.25">
      <c r="B428" s="32"/>
      <c r="D428" s="141" t="s">
        <v>147</v>
      </c>
      <c r="F428" s="142" t="s">
        <v>547</v>
      </c>
      <c r="I428" s="143"/>
      <c r="L428" s="32"/>
      <c r="M428" s="144"/>
      <c r="T428" s="53"/>
      <c r="AT428" s="17" t="s">
        <v>147</v>
      </c>
      <c r="AU428" s="17" t="s">
        <v>84</v>
      </c>
    </row>
    <row r="429" spans="2:65" s="1" customFormat="1" ht="16.5" customHeight="1">
      <c r="B429" s="32"/>
      <c r="C429" s="169" t="s">
        <v>548</v>
      </c>
      <c r="D429" s="169" t="s">
        <v>397</v>
      </c>
      <c r="E429" s="170" t="s">
        <v>549</v>
      </c>
      <c r="F429" s="171" t="s">
        <v>550</v>
      </c>
      <c r="G429" s="172" t="s">
        <v>239</v>
      </c>
      <c r="H429" s="173">
        <v>136</v>
      </c>
      <c r="I429" s="174"/>
      <c r="J429" s="175">
        <f>ROUND(I429*H429,2)</f>
        <v>0</v>
      </c>
      <c r="K429" s="171" t="s">
        <v>145</v>
      </c>
      <c r="L429" s="176"/>
      <c r="M429" s="177" t="s">
        <v>19</v>
      </c>
      <c r="N429" s="178" t="s">
        <v>45</v>
      </c>
      <c r="P429" s="137">
        <f>O429*H429</f>
        <v>0</v>
      </c>
      <c r="Q429" s="137">
        <v>6E-05</v>
      </c>
      <c r="R429" s="137">
        <f>Q429*H429</f>
        <v>0.00816</v>
      </c>
      <c r="S429" s="137">
        <v>0</v>
      </c>
      <c r="T429" s="138">
        <f>S429*H429</f>
        <v>0</v>
      </c>
      <c r="AR429" s="139" t="s">
        <v>348</v>
      </c>
      <c r="AT429" s="139" t="s">
        <v>397</v>
      </c>
      <c r="AU429" s="139" t="s">
        <v>84</v>
      </c>
      <c r="AY429" s="17" t="s">
        <v>138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7" t="s">
        <v>82</v>
      </c>
      <c r="BK429" s="140">
        <f>ROUND(I429*H429,2)</f>
        <v>0</v>
      </c>
      <c r="BL429" s="17" t="s">
        <v>242</v>
      </c>
      <c r="BM429" s="139" t="s">
        <v>551</v>
      </c>
    </row>
    <row r="430" spans="2:65" s="1" customFormat="1" ht="16.5" customHeight="1">
      <c r="B430" s="32"/>
      <c r="C430" s="169" t="s">
        <v>552</v>
      </c>
      <c r="D430" s="169" t="s">
        <v>397</v>
      </c>
      <c r="E430" s="170" t="s">
        <v>553</v>
      </c>
      <c r="F430" s="171" t="s">
        <v>554</v>
      </c>
      <c r="G430" s="172" t="s">
        <v>239</v>
      </c>
      <c r="H430" s="173">
        <v>10</v>
      </c>
      <c r="I430" s="174"/>
      <c r="J430" s="175">
        <f>ROUND(I430*H430,2)</f>
        <v>0</v>
      </c>
      <c r="K430" s="171" t="s">
        <v>145</v>
      </c>
      <c r="L430" s="176"/>
      <c r="M430" s="177" t="s">
        <v>19</v>
      </c>
      <c r="N430" s="178" t="s">
        <v>45</v>
      </c>
      <c r="P430" s="137">
        <f>O430*H430</f>
        <v>0</v>
      </c>
      <c r="Q430" s="137">
        <v>3E-05</v>
      </c>
      <c r="R430" s="137">
        <f>Q430*H430</f>
        <v>0.00030000000000000003</v>
      </c>
      <c r="S430" s="137">
        <v>0</v>
      </c>
      <c r="T430" s="138">
        <f>S430*H430</f>
        <v>0</v>
      </c>
      <c r="AR430" s="139" t="s">
        <v>348</v>
      </c>
      <c r="AT430" s="139" t="s">
        <v>397</v>
      </c>
      <c r="AU430" s="139" t="s">
        <v>84</v>
      </c>
      <c r="AY430" s="17" t="s">
        <v>138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7" t="s">
        <v>82</v>
      </c>
      <c r="BK430" s="140">
        <f>ROUND(I430*H430,2)</f>
        <v>0</v>
      </c>
      <c r="BL430" s="17" t="s">
        <v>242</v>
      </c>
      <c r="BM430" s="139" t="s">
        <v>555</v>
      </c>
    </row>
    <row r="431" spans="2:51" s="13" customFormat="1" ht="11.25">
      <c r="B431" s="152"/>
      <c r="D431" s="146" t="s">
        <v>149</v>
      </c>
      <c r="E431" s="153" t="s">
        <v>19</v>
      </c>
      <c r="F431" s="154" t="s">
        <v>556</v>
      </c>
      <c r="H431" s="155">
        <v>10</v>
      </c>
      <c r="I431" s="156"/>
      <c r="L431" s="152"/>
      <c r="M431" s="157"/>
      <c r="T431" s="158"/>
      <c r="AT431" s="153" t="s">
        <v>149</v>
      </c>
      <c r="AU431" s="153" t="s">
        <v>84</v>
      </c>
      <c r="AV431" s="13" t="s">
        <v>84</v>
      </c>
      <c r="AW431" s="13" t="s">
        <v>36</v>
      </c>
      <c r="AX431" s="13" t="s">
        <v>82</v>
      </c>
      <c r="AY431" s="153" t="s">
        <v>138</v>
      </c>
    </row>
    <row r="432" spans="2:65" s="1" customFormat="1" ht="16.5" customHeight="1">
      <c r="B432" s="32"/>
      <c r="C432" s="169" t="s">
        <v>557</v>
      </c>
      <c r="D432" s="169" t="s">
        <v>397</v>
      </c>
      <c r="E432" s="170" t="s">
        <v>558</v>
      </c>
      <c r="F432" s="171" t="s">
        <v>559</v>
      </c>
      <c r="G432" s="172" t="s">
        <v>239</v>
      </c>
      <c r="H432" s="173">
        <v>1</v>
      </c>
      <c r="I432" s="174"/>
      <c r="J432" s="175">
        <f aca="true" t="shared" si="10" ref="J432:J439">ROUND(I432*H432,2)</f>
        <v>0</v>
      </c>
      <c r="K432" s="171" t="s">
        <v>145</v>
      </c>
      <c r="L432" s="176"/>
      <c r="M432" s="177" t="s">
        <v>19</v>
      </c>
      <c r="N432" s="178" t="s">
        <v>45</v>
      </c>
      <c r="P432" s="137">
        <f aca="true" t="shared" si="11" ref="P432:P439">O432*H432</f>
        <v>0</v>
      </c>
      <c r="Q432" s="137">
        <v>4E-05</v>
      </c>
      <c r="R432" s="137">
        <f aca="true" t="shared" si="12" ref="R432:R439">Q432*H432</f>
        <v>4E-05</v>
      </c>
      <c r="S432" s="137">
        <v>0</v>
      </c>
      <c r="T432" s="138">
        <f aca="true" t="shared" si="13" ref="T432:T439">S432*H432</f>
        <v>0</v>
      </c>
      <c r="AR432" s="139" t="s">
        <v>348</v>
      </c>
      <c r="AT432" s="139" t="s">
        <v>397</v>
      </c>
      <c r="AU432" s="139" t="s">
        <v>84</v>
      </c>
      <c r="AY432" s="17" t="s">
        <v>138</v>
      </c>
      <c r="BE432" s="140">
        <f aca="true" t="shared" si="14" ref="BE432:BE439">IF(N432="základní",J432,0)</f>
        <v>0</v>
      </c>
      <c r="BF432" s="140">
        <f aca="true" t="shared" si="15" ref="BF432:BF439">IF(N432="snížená",J432,0)</f>
        <v>0</v>
      </c>
      <c r="BG432" s="140">
        <f aca="true" t="shared" si="16" ref="BG432:BG439">IF(N432="zákl. přenesená",J432,0)</f>
        <v>0</v>
      </c>
      <c r="BH432" s="140">
        <f aca="true" t="shared" si="17" ref="BH432:BH439">IF(N432="sníž. přenesená",J432,0)</f>
        <v>0</v>
      </c>
      <c r="BI432" s="140">
        <f aca="true" t="shared" si="18" ref="BI432:BI439">IF(N432="nulová",J432,0)</f>
        <v>0</v>
      </c>
      <c r="BJ432" s="17" t="s">
        <v>82</v>
      </c>
      <c r="BK432" s="140">
        <f aca="true" t="shared" si="19" ref="BK432:BK439">ROUND(I432*H432,2)</f>
        <v>0</v>
      </c>
      <c r="BL432" s="17" t="s">
        <v>242</v>
      </c>
      <c r="BM432" s="139" t="s">
        <v>560</v>
      </c>
    </row>
    <row r="433" spans="2:65" s="1" customFormat="1" ht="16.5" customHeight="1">
      <c r="B433" s="32"/>
      <c r="C433" s="169" t="s">
        <v>333</v>
      </c>
      <c r="D433" s="169" t="s">
        <v>397</v>
      </c>
      <c r="E433" s="170" t="s">
        <v>561</v>
      </c>
      <c r="F433" s="171" t="s">
        <v>562</v>
      </c>
      <c r="G433" s="172" t="s">
        <v>239</v>
      </c>
      <c r="H433" s="173">
        <v>2</v>
      </c>
      <c r="I433" s="174"/>
      <c r="J433" s="175">
        <f t="shared" si="10"/>
        <v>0</v>
      </c>
      <c r="K433" s="171" t="s">
        <v>145</v>
      </c>
      <c r="L433" s="176"/>
      <c r="M433" s="177" t="s">
        <v>19</v>
      </c>
      <c r="N433" s="178" t="s">
        <v>45</v>
      </c>
      <c r="P433" s="137">
        <f t="shared" si="11"/>
        <v>0</v>
      </c>
      <c r="Q433" s="137">
        <v>3E-05</v>
      </c>
      <c r="R433" s="137">
        <f t="shared" si="12"/>
        <v>6E-05</v>
      </c>
      <c r="S433" s="137">
        <v>0</v>
      </c>
      <c r="T433" s="138">
        <f t="shared" si="13"/>
        <v>0</v>
      </c>
      <c r="AR433" s="139" t="s">
        <v>348</v>
      </c>
      <c r="AT433" s="139" t="s">
        <v>397</v>
      </c>
      <c r="AU433" s="139" t="s">
        <v>84</v>
      </c>
      <c r="AY433" s="17" t="s">
        <v>138</v>
      </c>
      <c r="BE433" s="140">
        <f t="shared" si="14"/>
        <v>0</v>
      </c>
      <c r="BF433" s="140">
        <f t="shared" si="15"/>
        <v>0</v>
      </c>
      <c r="BG433" s="140">
        <f t="shared" si="16"/>
        <v>0</v>
      </c>
      <c r="BH433" s="140">
        <f t="shared" si="17"/>
        <v>0</v>
      </c>
      <c r="BI433" s="140">
        <f t="shared" si="18"/>
        <v>0</v>
      </c>
      <c r="BJ433" s="17" t="s">
        <v>82</v>
      </c>
      <c r="BK433" s="140">
        <f t="shared" si="19"/>
        <v>0</v>
      </c>
      <c r="BL433" s="17" t="s">
        <v>242</v>
      </c>
      <c r="BM433" s="139" t="s">
        <v>563</v>
      </c>
    </row>
    <row r="434" spans="2:65" s="1" customFormat="1" ht="16.5" customHeight="1">
      <c r="B434" s="32"/>
      <c r="C434" s="169" t="s">
        <v>564</v>
      </c>
      <c r="D434" s="169" t="s">
        <v>397</v>
      </c>
      <c r="E434" s="170" t="s">
        <v>565</v>
      </c>
      <c r="F434" s="171" t="s">
        <v>566</v>
      </c>
      <c r="G434" s="172" t="s">
        <v>239</v>
      </c>
      <c r="H434" s="173">
        <v>38</v>
      </c>
      <c r="I434" s="174"/>
      <c r="J434" s="175">
        <f t="shared" si="10"/>
        <v>0</v>
      </c>
      <c r="K434" s="171" t="s">
        <v>145</v>
      </c>
      <c r="L434" s="176"/>
      <c r="M434" s="177" t="s">
        <v>19</v>
      </c>
      <c r="N434" s="178" t="s">
        <v>45</v>
      </c>
      <c r="P434" s="137">
        <f t="shared" si="11"/>
        <v>0</v>
      </c>
      <c r="Q434" s="137">
        <v>1E-05</v>
      </c>
      <c r="R434" s="137">
        <f t="shared" si="12"/>
        <v>0.00038</v>
      </c>
      <c r="S434" s="137">
        <v>0</v>
      </c>
      <c r="T434" s="138">
        <f t="shared" si="13"/>
        <v>0</v>
      </c>
      <c r="AR434" s="139" t="s">
        <v>348</v>
      </c>
      <c r="AT434" s="139" t="s">
        <v>397</v>
      </c>
      <c r="AU434" s="139" t="s">
        <v>84</v>
      </c>
      <c r="AY434" s="17" t="s">
        <v>138</v>
      </c>
      <c r="BE434" s="140">
        <f t="shared" si="14"/>
        <v>0</v>
      </c>
      <c r="BF434" s="140">
        <f t="shared" si="15"/>
        <v>0</v>
      </c>
      <c r="BG434" s="140">
        <f t="shared" si="16"/>
        <v>0</v>
      </c>
      <c r="BH434" s="140">
        <f t="shared" si="17"/>
        <v>0</v>
      </c>
      <c r="BI434" s="140">
        <f t="shared" si="18"/>
        <v>0</v>
      </c>
      <c r="BJ434" s="17" t="s">
        <v>82</v>
      </c>
      <c r="BK434" s="140">
        <f t="shared" si="19"/>
        <v>0</v>
      </c>
      <c r="BL434" s="17" t="s">
        <v>242</v>
      </c>
      <c r="BM434" s="139" t="s">
        <v>567</v>
      </c>
    </row>
    <row r="435" spans="2:65" s="1" customFormat="1" ht="16.5" customHeight="1">
      <c r="B435" s="32"/>
      <c r="C435" s="169" t="s">
        <v>568</v>
      </c>
      <c r="D435" s="169" t="s">
        <v>397</v>
      </c>
      <c r="E435" s="170" t="s">
        <v>569</v>
      </c>
      <c r="F435" s="171" t="s">
        <v>570</v>
      </c>
      <c r="G435" s="172" t="s">
        <v>239</v>
      </c>
      <c r="H435" s="173">
        <v>46</v>
      </c>
      <c r="I435" s="174"/>
      <c r="J435" s="175">
        <f t="shared" si="10"/>
        <v>0</v>
      </c>
      <c r="K435" s="171" t="s">
        <v>145</v>
      </c>
      <c r="L435" s="176"/>
      <c r="M435" s="177" t="s">
        <v>19</v>
      </c>
      <c r="N435" s="178" t="s">
        <v>45</v>
      </c>
      <c r="P435" s="137">
        <f t="shared" si="11"/>
        <v>0</v>
      </c>
      <c r="Q435" s="137">
        <v>2E-05</v>
      </c>
      <c r="R435" s="137">
        <f t="shared" si="12"/>
        <v>0.00092</v>
      </c>
      <c r="S435" s="137">
        <v>0</v>
      </c>
      <c r="T435" s="138">
        <f t="shared" si="13"/>
        <v>0</v>
      </c>
      <c r="AR435" s="139" t="s">
        <v>348</v>
      </c>
      <c r="AT435" s="139" t="s">
        <v>397</v>
      </c>
      <c r="AU435" s="139" t="s">
        <v>84</v>
      </c>
      <c r="AY435" s="17" t="s">
        <v>138</v>
      </c>
      <c r="BE435" s="140">
        <f t="shared" si="14"/>
        <v>0</v>
      </c>
      <c r="BF435" s="140">
        <f t="shared" si="15"/>
        <v>0</v>
      </c>
      <c r="BG435" s="140">
        <f t="shared" si="16"/>
        <v>0</v>
      </c>
      <c r="BH435" s="140">
        <f t="shared" si="17"/>
        <v>0</v>
      </c>
      <c r="BI435" s="140">
        <f t="shared" si="18"/>
        <v>0</v>
      </c>
      <c r="BJ435" s="17" t="s">
        <v>82</v>
      </c>
      <c r="BK435" s="140">
        <f t="shared" si="19"/>
        <v>0</v>
      </c>
      <c r="BL435" s="17" t="s">
        <v>242</v>
      </c>
      <c r="BM435" s="139" t="s">
        <v>571</v>
      </c>
    </row>
    <row r="436" spans="2:65" s="1" customFormat="1" ht="16.5" customHeight="1">
      <c r="B436" s="32"/>
      <c r="C436" s="169" t="s">
        <v>572</v>
      </c>
      <c r="D436" s="169" t="s">
        <v>397</v>
      </c>
      <c r="E436" s="170" t="s">
        <v>573</v>
      </c>
      <c r="F436" s="171" t="s">
        <v>574</v>
      </c>
      <c r="G436" s="172" t="s">
        <v>239</v>
      </c>
      <c r="H436" s="173">
        <v>5</v>
      </c>
      <c r="I436" s="174"/>
      <c r="J436" s="175">
        <f t="shared" si="10"/>
        <v>0</v>
      </c>
      <c r="K436" s="171" t="s">
        <v>145</v>
      </c>
      <c r="L436" s="176"/>
      <c r="M436" s="177" t="s">
        <v>19</v>
      </c>
      <c r="N436" s="178" t="s">
        <v>45</v>
      </c>
      <c r="P436" s="137">
        <f t="shared" si="11"/>
        <v>0</v>
      </c>
      <c r="Q436" s="137">
        <v>3E-05</v>
      </c>
      <c r="R436" s="137">
        <f t="shared" si="12"/>
        <v>0.00015000000000000001</v>
      </c>
      <c r="S436" s="137">
        <v>0</v>
      </c>
      <c r="T436" s="138">
        <f t="shared" si="13"/>
        <v>0</v>
      </c>
      <c r="AR436" s="139" t="s">
        <v>348</v>
      </c>
      <c r="AT436" s="139" t="s">
        <v>397</v>
      </c>
      <c r="AU436" s="139" t="s">
        <v>84</v>
      </c>
      <c r="AY436" s="17" t="s">
        <v>138</v>
      </c>
      <c r="BE436" s="140">
        <f t="shared" si="14"/>
        <v>0</v>
      </c>
      <c r="BF436" s="140">
        <f t="shared" si="15"/>
        <v>0</v>
      </c>
      <c r="BG436" s="140">
        <f t="shared" si="16"/>
        <v>0</v>
      </c>
      <c r="BH436" s="140">
        <f t="shared" si="17"/>
        <v>0</v>
      </c>
      <c r="BI436" s="140">
        <f t="shared" si="18"/>
        <v>0</v>
      </c>
      <c r="BJ436" s="17" t="s">
        <v>82</v>
      </c>
      <c r="BK436" s="140">
        <f t="shared" si="19"/>
        <v>0</v>
      </c>
      <c r="BL436" s="17" t="s">
        <v>242</v>
      </c>
      <c r="BM436" s="139" t="s">
        <v>575</v>
      </c>
    </row>
    <row r="437" spans="2:65" s="1" customFormat="1" ht="16.5" customHeight="1">
      <c r="B437" s="32"/>
      <c r="C437" s="169" t="s">
        <v>576</v>
      </c>
      <c r="D437" s="169" t="s">
        <v>397</v>
      </c>
      <c r="E437" s="170" t="s">
        <v>577</v>
      </c>
      <c r="F437" s="171" t="s">
        <v>578</v>
      </c>
      <c r="G437" s="172" t="s">
        <v>239</v>
      </c>
      <c r="H437" s="173">
        <v>2</v>
      </c>
      <c r="I437" s="174"/>
      <c r="J437" s="175">
        <f t="shared" si="10"/>
        <v>0</v>
      </c>
      <c r="K437" s="171" t="s">
        <v>145</v>
      </c>
      <c r="L437" s="176"/>
      <c r="M437" s="177" t="s">
        <v>19</v>
      </c>
      <c r="N437" s="178" t="s">
        <v>45</v>
      </c>
      <c r="P437" s="137">
        <f t="shared" si="11"/>
        <v>0</v>
      </c>
      <c r="Q437" s="137">
        <v>4E-05</v>
      </c>
      <c r="R437" s="137">
        <f t="shared" si="12"/>
        <v>8E-05</v>
      </c>
      <c r="S437" s="137">
        <v>0</v>
      </c>
      <c r="T437" s="138">
        <f t="shared" si="13"/>
        <v>0</v>
      </c>
      <c r="AR437" s="139" t="s">
        <v>348</v>
      </c>
      <c r="AT437" s="139" t="s">
        <v>397</v>
      </c>
      <c r="AU437" s="139" t="s">
        <v>84</v>
      </c>
      <c r="AY437" s="17" t="s">
        <v>138</v>
      </c>
      <c r="BE437" s="140">
        <f t="shared" si="14"/>
        <v>0</v>
      </c>
      <c r="BF437" s="140">
        <f t="shared" si="15"/>
        <v>0</v>
      </c>
      <c r="BG437" s="140">
        <f t="shared" si="16"/>
        <v>0</v>
      </c>
      <c r="BH437" s="140">
        <f t="shared" si="17"/>
        <v>0</v>
      </c>
      <c r="BI437" s="140">
        <f t="shared" si="18"/>
        <v>0</v>
      </c>
      <c r="BJ437" s="17" t="s">
        <v>82</v>
      </c>
      <c r="BK437" s="140">
        <f t="shared" si="19"/>
        <v>0</v>
      </c>
      <c r="BL437" s="17" t="s">
        <v>242</v>
      </c>
      <c r="BM437" s="139" t="s">
        <v>579</v>
      </c>
    </row>
    <row r="438" spans="2:65" s="1" customFormat="1" ht="16.5" customHeight="1">
      <c r="B438" s="32"/>
      <c r="C438" s="169" t="s">
        <v>334</v>
      </c>
      <c r="D438" s="169" t="s">
        <v>397</v>
      </c>
      <c r="E438" s="170" t="s">
        <v>580</v>
      </c>
      <c r="F438" s="171" t="s">
        <v>581</v>
      </c>
      <c r="G438" s="172" t="s">
        <v>239</v>
      </c>
      <c r="H438" s="173">
        <v>6</v>
      </c>
      <c r="I438" s="174"/>
      <c r="J438" s="175">
        <f t="shared" si="10"/>
        <v>0</v>
      </c>
      <c r="K438" s="171" t="s">
        <v>145</v>
      </c>
      <c r="L438" s="176"/>
      <c r="M438" s="177" t="s">
        <v>19</v>
      </c>
      <c r="N438" s="178" t="s">
        <v>45</v>
      </c>
      <c r="P438" s="137">
        <f t="shared" si="11"/>
        <v>0</v>
      </c>
      <c r="Q438" s="137">
        <v>6E-05</v>
      </c>
      <c r="R438" s="137">
        <f t="shared" si="12"/>
        <v>0.00036</v>
      </c>
      <c r="S438" s="137">
        <v>0</v>
      </c>
      <c r="T438" s="138">
        <f t="shared" si="13"/>
        <v>0</v>
      </c>
      <c r="AR438" s="139" t="s">
        <v>348</v>
      </c>
      <c r="AT438" s="139" t="s">
        <v>397</v>
      </c>
      <c r="AU438" s="139" t="s">
        <v>84</v>
      </c>
      <c r="AY438" s="17" t="s">
        <v>138</v>
      </c>
      <c r="BE438" s="140">
        <f t="shared" si="14"/>
        <v>0</v>
      </c>
      <c r="BF438" s="140">
        <f t="shared" si="15"/>
        <v>0</v>
      </c>
      <c r="BG438" s="140">
        <f t="shared" si="16"/>
        <v>0</v>
      </c>
      <c r="BH438" s="140">
        <f t="shared" si="17"/>
        <v>0</v>
      </c>
      <c r="BI438" s="140">
        <f t="shared" si="18"/>
        <v>0</v>
      </c>
      <c r="BJ438" s="17" t="s">
        <v>82</v>
      </c>
      <c r="BK438" s="140">
        <f t="shared" si="19"/>
        <v>0</v>
      </c>
      <c r="BL438" s="17" t="s">
        <v>242</v>
      </c>
      <c r="BM438" s="139" t="s">
        <v>582</v>
      </c>
    </row>
    <row r="439" spans="2:65" s="1" customFormat="1" ht="24.2" customHeight="1">
      <c r="B439" s="32"/>
      <c r="C439" s="128" t="s">
        <v>583</v>
      </c>
      <c r="D439" s="128" t="s">
        <v>141</v>
      </c>
      <c r="E439" s="129" t="s">
        <v>584</v>
      </c>
      <c r="F439" s="130" t="s">
        <v>585</v>
      </c>
      <c r="G439" s="131" t="s">
        <v>239</v>
      </c>
      <c r="H439" s="132">
        <v>60</v>
      </c>
      <c r="I439" s="133"/>
      <c r="J439" s="134">
        <f t="shared" si="10"/>
        <v>0</v>
      </c>
      <c r="K439" s="130" t="s">
        <v>145</v>
      </c>
      <c r="L439" s="32"/>
      <c r="M439" s="135" t="s">
        <v>19</v>
      </c>
      <c r="N439" s="136" t="s">
        <v>45</v>
      </c>
      <c r="P439" s="137">
        <f t="shared" si="11"/>
        <v>0</v>
      </c>
      <c r="Q439" s="137">
        <v>0</v>
      </c>
      <c r="R439" s="137">
        <f t="shared" si="12"/>
        <v>0</v>
      </c>
      <c r="S439" s="137">
        <v>4.8E-05</v>
      </c>
      <c r="T439" s="138">
        <f t="shared" si="13"/>
        <v>0.00288</v>
      </c>
      <c r="AR439" s="139" t="s">
        <v>242</v>
      </c>
      <c r="AT439" s="139" t="s">
        <v>141</v>
      </c>
      <c r="AU439" s="139" t="s">
        <v>84</v>
      </c>
      <c r="AY439" s="17" t="s">
        <v>138</v>
      </c>
      <c r="BE439" s="140">
        <f t="shared" si="14"/>
        <v>0</v>
      </c>
      <c r="BF439" s="140">
        <f t="shared" si="15"/>
        <v>0</v>
      </c>
      <c r="BG439" s="140">
        <f t="shared" si="16"/>
        <v>0</v>
      </c>
      <c r="BH439" s="140">
        <f t="shared" si="17"/>
        <v>0</v>
      </c>
      <c r="BI439" s="140">
        <f t="shared" si="18"/>
        <v>0</v>
      </c>
      <c r="BJ439" s="17" t="s">
        <v>82</v>
      </c>
      <c r="BK439" s="140">
        <f t="shared" si="19"/>
        <v>0</v>
      </c>
      <c r="BL439" s="17" t="s">
        <v>242</v>
      </c>
      <c r="BM439" s="139" t="s">
        <v>586</v>
      </c>
    </row>
    <row r="440" spans="2:47" s="1" customFormat="1" ht="11.25">
      <c r="B440" s="32"/>
      <c r="D440" s="141" t="s">
        <v>147</v>
      </c>
      <c r="F440" s="142" t="s">
        <v>587</v>
      </c>
      <c r="I440" s="143"/>
      <c r="L440" s="32"/>
      <c r="M440" s="144"/>
      <c r="T440" s="53"/>
      <c r="AT440" s="17" t="s">
        <v>147</v>
      </c>
      <c r="AU440" s="17" t="s">
        <v>84</v>
      </c>
    </row>
    <row r="441" spans="2:65" s="1" customFormat="1" ht="24.2" customHeight="1">
      <c r="B441" s="32"/>
      <c r="C441" s="128" t="s">
        <v>588</v>
      </c>
      <c r="D441" s="128" t="s">
        <v>141</v>
      </c>
      <c r="E441" s="129" t="s">
        <v>589</v>
      </c>
      <c r="F441" s="130" t="s">
        <v>590</v>
      </c>
      <c r="G441" s="131" t="s">
        <v>239</v>
      </c>
      <c r="H441" s="132">
        <v>130</v>
      </c>
      <c r="I441" s="133"/>
      <c r="J441" s="134">
        <f>ROUND(I441*H441,2)</f>
        <v>0</v>
      </c>
      <c r="K441" s="130" t="s">
        <v>145</v>
      </c>
      <c r="L441" s="32"/>
      <c r="M441" s="135" t="s">
        <v>19</v>
      </c>
      <c r="N441" s="136" t="s">
        <v>45</v>
      </c>
      <c r="P441" s="137">
        <f>O441*H441</f>
        <v>0</v>
      </c>
      <c r="Q441" s="137">
        <v>0</v>
      </c>
      <c r="R441" s="137">
        <f>Q441*H441</f>
        <v>0</v>
      </c>
      <c r="S441" s="137">
        <v>0.0013</v>
      </c>
      <c r="T441" s="138">
        <f>S441*H441</f>
        <v>0.16899999999999998</v>
      </c>
      <c r="AR441" s="139" t="s">
        <v>242</v>
      </c>
      <c r="AT441" s="139" t="s">
        <v>141</v>
      </c>
      <c r="AU441" s="139" t="s">
        <v>84</v>
      </c>
      <c r="AY441" s="17" t="s">
        <v>138</v>
      </c>
      <c r="BE441" s="140">
        <f>IF(N441="základní",J441,0)</f>
        <v>0</v>
      </c>
      <c r="BF441" s="140">
        <f>IF(N441="snížená",J441,0)</f>
        <v>0</v>
      </c>
      <c r="BG441" s="140">
        <f>IF(N441="zákl. přenesená",J441,0)</f>
        <v>0</v>
      </c>
      <c r="BH441" s="140">
        <f>IF(N441="sníž. přenesená",J441,0)</f>
        <v>0</v>
      </c>
      <c r="BI441" s="140">
        <f>IF(N441="nulová",J441,0)</f>
        <v>0</v>
      </c>
      <c r="BJ441" s="17" t="s">
        <v>82</v>
      </c>
      <c r="BK441" s="140">
        <f>ROUND(I441*H441,2)</f>
        <v>0</v>
      </c>
      <c r="BL441" s="17" t="s">
        <v>242</v>
      </c>
      <c r="BM441" s="139" t="s">
        <v>591</v>
      </c>
    </row>
    <row r="442" spans="2:47" s="1" customFormat="1" ht="11.25">
      <c r="B442" s="32"/>
      <c r="D442" s="141" t="s">
        <v>147</v>
      </c>
      <c r="F442" s="142" t="s">
        <v>592</v>
      </c>
      <c r="I442" s="143"/>
      <c r="L442" s="32"/>
      <c r="M442" s="144"/>
      <c r="T442" s="53"/>
      <c r="AT442" s="17" t="s">
        <v>147</v>
      </c>
      <c r="AU442" s="17" t="s">
        <v>84</v>
      </c>
    </row>
    <row r="443" spans="2:51" s="12" customFormat="1" ht="11.25">
      <c r="B443" s="145"/>
      <c r="D443" s="146" t="s">
        <v>149</v>
      </c>
      <c r="E443" s="147" t="s">
        <v>19</v>
      </c>
      <c r="F443" s="148" t="s">
        <v>177</v>
      </c>
      <c r="H443" s="147" t="s">
        <v>19</v>
      </c>
      <c r="I443" s="149"/>
      <c r="L443" s="145"/>
      <c r="M443" s="150"/>
      <c r="T443" s="151"/>
      <c r="AT443" s="147" t="s">
        <v>149</v>
      </c>
      <c r="AU443" s="147" t="s">
        <v>84</v>
      </c>
      <c r="AV443" s="12" t="s">
        <v>82</v>
      </c>
      <c r="AW443" s="12" t="s">
        <v>36</v>
      </c>
      <c r="AX443" s="12" t="s">
        <v>74</v>
      </c>
      <c r="AY443" s="147" t="s">
        <v>138</v>
      </c>
    </row>
    <row r="444" spans="2:51" s="13" customFormat="1" ht="11.25">
      <c r="B444" s="152"/>
      <c r="D444" s="146" t="s">
        <v>149</v>
      </c>
      <c r="E444" s="153" t="s">
        <v>19</v>
      </c>
      <c r="F444" s="154" t="s">
        <v>253</v>
      </c>
      <c r="H444" s="155">
        <v>18</v>
      </c>
      <c r="I444" s="156"/>
      <c r="L444" s="152"/>
      <c r="M444" s="157"/>
      <c r="T444" s="158"/>
      <c r="AT444" s="153" t="s">
        <v>149</v>
      </c>
      <c r="AU444" s="153" t="s">
        <v>84</v>
      </c>
      <c r="AV444" s="13" t="s">
        <v>84</v>
      </c>
      <c r="AW444" s="13" t="s">
        <v>36</v>
      </c>
      <c r="AX444" s="13" t="s">
        <v>74</v>
      </c>
      <c r="AY444" s="153" t="s">
        <v>138</v>
      </c>
    </row>
    <row r="445" spans="2:51" s="12" customFormat="1" ht="11.25">
      <c r="B445" s="145"/>
      <c r="D445" s="146" t="s">
        <v>149</v>
      </c>
      <c r="E445" s="147" t="s">
        <v>19</v>
      </c>
      <c r="F445" s="148" t="s">
        <v>191</v>
      </c>
      <c r="H445" s="147" t="s">
        <v>19</v>
      </c>
      <c r="I445" s="149"/>
      <c r="L445" s="145"/>
      <c r="M445" s="150"/>
      <c r="T445" s="151"/>
      <c r="AT445" s="147" t="s">
        <v>149</v>
      </c>
      <c r="AU445" s="147" t="s">
        <v>84</v>
      </c>
      <c r="AV445" s="12" t="s">
        <v>82</v>
      </c>
      <c r="AW445" s="12" t="s">
        <v>36</v>
      </c>
      <c r="AX445" s="12" t="s">
        <v>74</v>
      </c>
      <c r="AY445" s="147" t="s">
        <v>138</v>
      </c>
    </row>
    <row r="446" spans="2:51" s="13" customFormat="1" ht="11.25">
      <c r="B446" s="152"/>
      <c r="D446" s="146" t="s">
        <v>149</v>
      </c>
      <c r="E446" s="153" t="s">
        <v>19</v>
      </c>
      <c r="F446" s="154" t="s">
        <v>7</v>
      </c>
      <c r="H446" s="155">
        <v>21</v>
      </c>
      <c r="I446" s="156"/>
      <c r="L446" s="152"/>
      <c r="M446" s="157"/>
      <c r="T446" s="158"/>
      <c r="AT446" s="153" t="s">
        <v>149</v>
      </c>
      <c r="AU446" s="153" t="s">
        <v>84</v>
      </c>
      <c r="AV446" s="13" t="s">
        <v>84</v>
      </c>
      <c r="AW446" s="13" t="s">
        <v>36</v>
      </c>
      <c r="AX446" s="13" t="s">
        <v>74</v>
      </c>
      <c r="AY446" s="153" t="s">
        <v>138</v>
      </c>
    </row>
    <row r="447" spans="2:51" s="12" customFormat="1" ht="11.25">
      <c r="B447" s="145"/>
      <c r="D447" s="146" t="s">
        <v>149</v>
      </c>
      <c r="E447" s="147" t="s">
        <v>19</v>
      </c>
      <c r="F447" s="148" t="s">
        <v>193</v>
      </c>
      <c r="H447" s="147" t="s">
        <v>19</v>
      </c>
      <c r="I447" s="149"/>
      <c r="L447" s="145"/>
      <c r="M447" s="150"/>
      <c r="T447" s="151"/>
      <c r="AT447" s="147" t="s">
        <v>149</v>
      </c>
      <c r="AU447" s="147" t="s">
        <v>84</v>
      </c>
      <c r="AV447" s="12" t="s">
        <v>82</v>
      </c>
      <c r="AW447" s="12" t="s">
        <v>36</v>
      </c>
      <c r="AX447" s="12" t="s">
        <v>74</v>
      </c>
      <c r="AY447" s="147" t="s">
        <v>138</v>
      </c>
    </row>
    <row r="448" spans="2:51" s="13" customFormat="1" ht="11.25">
      <c r="B448" s="152"/>
      <c r="D448" s="146" t="s">
        <v>149</v>
      </c>
      <c r="E448" s="153" t="s">
        <v>19</v>
      </c>
      <c r="F448" s="154" t="s">
        <v>305</v>
      </c>
      <c r="H448" s="155">
        <v>25</v>
      </c>
      <c r="I448" s="156"/>
      <c r="L448" s="152"/>
      <c r="M448" s="157"/>
      <c r="T448" s="158"/>
      <c r="AT448" s="153" t="s">
        <v>149</v>
      </c>
      <c r="AU448" s="153" t="s">
        <v>84</v>
      </c>
      <c r="AV448" s="13" t="s">
        <v>84</v>
      </c>
      <c r="AW448" s="13" t="s">
        <v>36</v>
      </c>
      <c r="AX448" s="13" t="s">
        <v>74</v>
      </c>
      <c r="AY448" s="153" t="s">
        <v>138</v>
      </c>
    </row>
    <row r="449" spans="2:51" s="12" customFormat="1" ht="11.25">
      <c r="B449" s="145"/>
      <c r="D449" s="146" t="s">
        <v>149</v>
      </c>
      <c r="E449" s="147" t="s">
        <v>19</v>
      </c>
      <c r="F449" s="148" t="s">
        <v>195</v>
      </c>
      <c r="H449" s="147" t="s">
        <v>19</v>
      </c>
      <c r="I449" s="149"/>
      <c r="L449" s="145"/>
      <c r="M449" s="150"/>
      <c r="T449" s="151"/>
      <c r="AT449" s="147" t="s">
        <v>149</v>
      </c>
      <c r="AU449" s="147" t="s">
        <v>84</v>
      </c>
      <c r="AV449" s="12" t="s">
        <v>82</v>
      </c>
      <c r="AW449" s="12" t="s">
        <v>36</v>
      </c>
      <c r="AX449" s="12" t="s">
        <v>74</v>
      </c>
      <c r="AY449" s="147" t="s">
        <v>138</v>
      </c>
    </row>
    <row r="450" spans="2:51" s="13" customFormat="1" ht="11.25">
      <c r="B450" s="152"/>
      <c r="D450" s="146" t="s">
        <v>149</v>
      </c>
      <c r="E450" s="153" t="s">
        <v>19</v>
      </c>
      <c r="F450" s="154" t="s">
        <v>242</v>
      </c>
      <c r="H450" s="155">
        <v>16</v>
      </c>
      <c r="I450" s="156"/>
      <c r="L450" s="152"/>
      <c r="M450" s="157"/>
      <c r="T450" s="158"/>
      <c r="AT450" s="153" t="s">
        <v>149</v>
      </c>
      <c r="AU450" s="153" t="s">
        <v>84</v>
      </c>
      <c r="AV450" s="13" t="s">
        <v>84</v>
      </c>
      <c r="AW450" s="13" t="s">
        <v>36</v>
      </c>
      <c r="AX450" s="13" t="s">
        <v>74</v>
      </c>
      <c r="AY450" s="153" t="s">
        <v>138</v>
      </c>
    </row>
    <row r="451" spans="2:51" s="12" customFormat="1" ht="11.25">
      <c r="B451" s="145"/>
      <c r="D451" s="146" t="s">
        <v>149</v>
      </c>
      <c r="E451" s="147" t="s">
        <v>19</v>
      </c>
      <c r="F451" s="148" t="s">
        <v>593</v>
      </c>
      <c r="H451" s="147" t="s">
        <v>19</v>
      </c>
      <c r="I451" s="149"/>
      <c r="L451" s="145"/>
      <c r="M451" s="150"/>
      <c r="T451" s="151"/>
      <c r="AT451" s="147" t="s">
        <v>149</v>
      </c>
      <c r="AU451" s="147" t="s">
        <v>84</v>
      </c>
      <c r="AV451" s="12" t="s">
        <v>82</v>
      </c>
      <c r="AW451" s="12" t="s">
        <v>36</v>
      </c>
      <c r="AX451" s="12" t="s">
        <v>74</v>
      </c>
      <c r="AY451" s="147" t="s">
        <v>138</v>
      </c>
    </row>
    <row r="452" spans="2:51" s="13" customFormat="1" ht="11.25">
      <c r="B452" s="152"/>
      <c r="D452" s="146" t="s">
        <v>149</v>
      </c>
      <c r="E452" s="153" t="s">
        <v>19</v>
      </c>
      <c r="F452" s="154" t="s">
        <v>266</v>
      </c>
      <c r="H452" s="155">
        <v>20</v>
      </c>
      <c r="I452" s="156"/>
      <c r="L452" s="152"/>
      <c r="M452" s="157"/>
      <c r="T452" s="158"/>
      <c r="AT452" s="153" t="s">
        <v>149</v>
      </c>
      <c r="AU452" s="153" t="s">
        <v>84</v>
      </c>
      <c r="AV452" s="13" t="s">
        <v>84</v>
      </c>
      <c r="AW452" s="13" t="s">
        <v>36</v>
      </c>
      <c r="AX452" s="13" t="s">
        <v>74</v>
      </c>
      <c r="AY452" s="153" t="s">
        <v>138</v>
      </c>
    </row>
    <row r="453" spans="2:51" s="12" customFormat="1" ht="11.25">
      <c r="B453" s="145"/>
      <c r="D453" s="146" t="s">
        <v>149</v>
      </c>
      <c r="E453" s="147" t="s">
        <v>19</v>
      </c>
      <c r="F453" s="148" t="s">
        <v>198</v>
      </c>
      <c r="H453" s="147" t="s">
        <v>19</v>
      </c>
      <c r="I453" s="149"/>
      <c r="L453" s="145"/>
      <c r="M453" s="150"/>
      <c r="T453" s="151"/>
      <c r="AT453" s="147" t="s">
        <v>149</v>
      </c>
      <c r="AU453" s="147" t="s">
        <v>84</v>
      </c>
      <c r="AV453" s="12" t="s">
        <v>82</v>
      </c>
      <c r="AW453" s="12" t="s">
        <v>36</v>
      </c>
      <c r="AX453" s="12" t="s">
        <v>74</v>
      </c>
      <c r="AY453" s="147" t="s">
        <v>138</v>
      </c>
    </row>
    <row r="454" spans="2:51" s="13" customFormat="1" ht="11.25">
      <c r="B454" s="152"/>
      <c r="D454" s="146" t="s">
        <v>149</v>
      </c>
      <c r="E454" s="153" t="s">
        <v>19</v>
      </c>
      <c r="F454" s="154" t="s">
        <v>337</v>
      </c>
      <c r="H454" s="155">
        <v>30</v>
      </c>
      <c r="I454" s="156"/>
      <c r="L454" s="152"/>
      <c r="M454" s="157"/>
      <c r="T454" s="158"/>
      <c r="AT454" s="153" t="s">
        <v>149</v>
      </c>
      <c r="AU454" s="153" t="s">
        <v>84</v>
      </c>
      <c r="AV454" s="13" t="s">
        <v>84</v>
      </c>
      <c r="AW454" s="13" t="s">
        <v>36</v>
      </c>
      <c r="AX454" s="13" t="s">
        <v>74</v>
      </c>
      <c r="AY454" s="153" t="s">
        <v>138</v>
      </c>
    </row>
    <row r="455" spans="2:51" s="14" customFormat="1" ht="11.25">
      <c r="B455" s="159"/>
      <c r="D455" s="146" t="s">
        <v>149</v>
      </c>
      <c r="E455" s="160" t="s">
        <v>19</v>
      </c>
      <c r="F455" s="161" t="s">
        <v>202</v>
      </c>
      <c r="H455" s="162">
        <v>130</v>
      </c>
      <c r="I455" s="163"/>
      <c r="L455" s="159"/>
      <c r="M455" s="164"/>
      <c r="T455" s="165"/>
      <c r="AT455" s="160" t="s">
        <v>149</v>
      </c>
      <c r="AU455" s="160" t="s">
        <v>84</v>
      </c>
      <c r="AV455" s="14" t="s">
        <v>139</v>
      </c>
      <c r="AW455" s="14" t="s">
        <v>36</v>
      </c>
      <c r="AX455" s="14" t="s">
        <v>82</v>
      </c>
      <c r="AY455" s="160" t="s">
        <v>138</v>
      </c>
    </row>
    <row r="456" spans="2:65" s="1" customFormat="1" ht="16.5" customHeight="1">
      <c r="B456" s="32"/>
      <c r="C456" s="128" t="s">
        <v>594</v>
      </c>
      <c r="D456" s="128" t="s">
        <v>141</v>
      </c>
      <c r="E456" s="129" t="s">
        <v>595</v>
      </c>
      <c r="F456" s="130" t="s">
        <v>596</v>
      </c>
      <c r="G456" s="131" t="s">
        <v>597</v>
      </c>
      <c r="H456" s="132">
        <v>3</v>
      </c>
      <c r="I456" s="133"/>
      <c r="J456" s="134">
        <f aca="true" t="shared" si="20" ref="J456:J464">ROUND(I456*H456,2)</f>
        <v>0</v>
      </c>
      <c r="K456" s="130" t="s">
        <v>19</v>
      </c>
      <c r="L456" s="32"/>
      <c r="M456" s="135" t="s">
        <v>19</v>
      </c>
      <c r="N456" s="136" t="s">
        <v>45</v>
      </c>
      <c r="P456" s="137">
        <f aca="true" t="shared" si="21" ref="P456:P464">O456*H456</f>
        <v>0</v>
      </c>
      <c r="Q456" s="137">
        <v>0.002</v>
      </c>
      <c r="R456" s="137">
        <f aca="true" t="shared" si="22" ref="R456:R464">Q456*H456</f>
        <v>0.006</v>
      </c>
      <c r="S456" s="137">
        <v>0</v>
      </c>
      <c r="T456" s="138">
        <f aca="true" t="shared" si="23" ref="T456:T464">S456*H456</f>
        <v>0</v>
      </c>
      <c r="AR456" s="139" t="s">
        <v>242</v>
      </c>
      <c r="AT456" s="139" t="s">
        <v>141</v>
      </c>
      <c r="AU456" s="139" t="s">
        <v>84</v>
      </c>
      <c r="AY456" s="17" t="s">
        <v>138</v>
      </c>
      <c r="BE456" s="140">
        <f aca="true" t="shared" si="24" ref="BE456:BE464">IF(N456="základní",J456,0)</f>
        <v>0</v>
      </c>
      <c r="BF456" s="140">
        <f aca="true" t="shared" si="25" ref="BF456:BF464">IF(N456="snížená",J456,0)</f>
        <v>0</v>
      </c>
      <c r="BG456" s="140">
        <f aca="true" t="shared" si="26" ref="BG456:BG464">IF(N456="zákl. přenesená",J456,0)</f>
        <v>0</v>
      </c>
      <c r="BH456" s="140">
        <f aca="true" t="shared" si="27" ref="BH456:BH464">IF(N456="sníž. přenesená",J456,0)</f>
        <v>0</v>
      </c>
      <c r="BI456" s="140">
        <f aca="true" t="shared" si="28" ref="BI456:BI464">IF(N456="nulová",J456,0)</f>
        <v>0</v>
      </c>
      <c r="BJ456" s="17" t="s">
        <v>82</v>
      </c>
      <c r="BK456" s="140">
        <f aca="true" t="shared" si="29" ref="BK456:BK464">ROUND(I456*H456,2)</f>
        <v>0</v>
      </c>
      <c r="BL456" s="17" t="s">
        <v>242</v>
      </c>
      <c r="BM456" s="139" t="s">
        <v>598</v>
      </c>
    </row>
    <row r="457" spans="2:65" s="1" customFormat="1" ht="16.5" customHeight="1">
      <c r="B457" s="32"/>
      <c r="C457" s="128" t="s">
        <v>599</v>
      </c>
      <c r="D457" s="128" t="s">
        <v>141</v>
      </c>
      <c r="E457" s="129" t="s">
        <v>600</v>
      </c>
      <c r="F457" s="130" t="s">
        <v>601</v>
      </c>
      <c r="G457" s="131" t="s">
        <v>597</v>
      </c>
      <c r="H457" s="132">
        <v>1</v>
      </c>
      <c r="I457" s="133"/>
      <c r="J457" s="134">
        <f t="shared" si="20"/>
        <v>0</v>
      </c>
      <c r="K457" s="130" t="s">
        <v>19</v>
      </c>
      <c r="L457" s="32"/>
      <c r="M457" s="135" t="s">
        <v>19</v>
      </c>
      <c r="N457" s="136" t="s">
        <v>45</v>
      </c>
      <c r="P457" s="137">
        <f t="shared" si="21"/>
        <v>0</v>
      </c>
      <c r="Q457" s="137">
        <v>0.02</v>
      </c>
      <c r="R457" s="137">
        <f t="shared" si="22"/>
        <v>0.02</v>
      </c>
      <c r="S457" s="137">
        <v>0</v>
      </c>
      <c r="T457" s="138">
        <f t="shared" si="23"/>
        <v>0</v>
      </c>
      <c r="AR457" s="139" t="s">
        <v>242</v>
      </c>
      <c r="AT457" s="139" t="s">
        <v>141</v>
      </c>
      <c r="AU457" s="139" t="s">
        <v>84</v>
      </c>
      <c r="AY457" s="17" t="s">
        <v>138</v>
      </c>
      <c r="BE457" s="140">
        <f t="shared" si="24"/>
        <v>0</v>
      </c>
      <c r="BF457" s="140">
        <f t="shared" si="25"/>
        <v>0</v>
      </c>
      <c r="BG457" s="140">
        <f t="shared" si="26"/>
        <v>0</v>
      </c>
      <c r="BH457" s="140">
        <f t="shared" si="27"/>
        <v>0</v>
      </c>
      <c r="BI457" s="140">
        <f t="shared" si="28"/>
        <v>0</v>
      </c>
      <c r="BJ457" s="17" t="s">
        <v>82</v>
      </c>
      <c r="BK457" s="140">
        <f t="shared" si="29"/>
        <v>0</v>
      </c>
      <c r="BL457" s="17" t="s">
        <v>242</v>
      </c>
      <c r="BM457" s="139" t="s">
        <v>602</v>
      </c>
    </row>
    <row r="458" spans="2:65" s="1" customFormat="1" ht="16.5" customHeight="1">
      <c r="B458" s="32"/>
      <c r="C458" s="128" t="s">
        <v>603</v>
      </c>
      <c r="D458" s="128" t="s">
        <v>141</v>
      </c>
      <c r="E458" s="129" t="s">
        <v>604</v>
      </c>
      <c r="F458" s="130" t="s">
        <v>605</v>
      </c>
      <c r="G458" s="131" t="s">
        <v>597</v>
      </c>
      <c r="H458" s="132">
        <v>8</v>
      </c>
      <c r="I458" s="133"/>
      <c r="J458" s="134">
        <f t="shared" si="20"/>
        <v>0</v>
      </c>
      <c r="K458" s="130" t="s">
        <v>19</v>
      </c>
      <c r="L458" s="32"/>
      <c r="M458" s="135" t="s">
        <v>19</v>
      </c>
      <c r="N458" s="136" t="s">
        <v>45</v>
      </c>
      <c r="P458" s="137">
        <f t="shared" si="21"/>
        <v>0</v>
      </c>
      <c r="Q458" s="137">
        <v>0.02</v>
      </c>
      <c r="R458" s="137">
        <f t="shared" si="22"/>
        <v>0.16</v>
      </c>
      <c r="S458" s="137">
        <v>0</v>
      </c>
      <c r="T458" s="138">
        <f t="shared" si="23"/>
        <v>0</v>
      </c>
      <c r="AR458" s="139" t="s">
        <v>242</v>
      </c>
      <c r="AT458" s="139" t="s">
        <v>141</v>
      </c>
      <c r="AU458" s="139" t="s">
        <v>84</v>
      </c>
      <c r="AY458" s="17" t="s">
        <v>138</v>
      </c>
      <c r="BE458" s="140">
        <f t="shared" si="24"/>
        <v>0</v>
      </c>
      <c r="BF458" s="140">
        <f t="shared" si="25"/>
        <v>0</v>
      </c>
      <c r="BG458" s="140">
        <f t="shared" si="26"/>
        <v>0</v>
      </c>
      <c r="BH458" s="140">
        <f t="shared" si="27"/>
        <v>0</v>
      </c>
      <c r="BI458" s="140">
        <f t="shared" si="28"/>
        <v>0</v>
      </c>
      <c r="BJ458" s="17" t="s">
        <v>82</v>
      </c>
      <c r="BK458" s="140">
        <f t="shared" si="29"/>
        <v>0</v>
      </c>
      <c r="BL458" s="17" t="s">
        <v>242</v>
      </c>
      <c r="BM458" s="139" t="s">
        <v>606</v>
      </c>
    </row>
    <row r="459" spans="2:65" s="1" customFormat="1" ht="16.5" customHeight="1">
      <c r="B459" s="32"/>
      <c r="C459" s="128" t="s">
        <v>607</v>
      </c>
      <c r="D459" s="128" t="s">
        <v>141</v>
      </c>
      <c r="E459" s="129" t="s">
        <v>608</v>
      </c>
      <c r="F459" s="130" t="s">
        <v>609</v>
      </c>
      <c r="G459" s="131" t="s">
        <v>597</v>
      </c>
      <c r="H459" s="132">
        <v>22</v>
      </c>
      <c r="I459" s="133"/>
      <c r="J459" s="134">
        <f t="shared" si="20"/>
        <v>0</v>
      </c>
      <c r="K459" s="130" t="s">
        <v>19</v>
      </c>
      <c r="L459" s="32"/>
      <c r="M459" s="135" t="s">
        <v>19</v>
      </c>
      <c r="N459" s="136" t="s">
        <v>45</v>
      </c>
      <c r="P459" s="137">
        <f t="shared" si="21"/>
        <v>0</v>
      </c>
      <c r="Q459" s="137">
        <v>0.002</v>
      </c>
      <c r="R459" s="137">
        <f t="shared" si="22"/>
        <v>0.044</v>
      </c>
      <c r="S459" s="137">
        <v>0</v>
      </c>
      <c r="T459" s="138">
        <f t="shared" si="23"/>
        <v>0</v>
      </c>
      <c r="AR459" s="139" t="s">
        <v>242</v>
      </c>
      <c r="AT459" s="139" t="s">
        <v>141</v>
      </c>
      <c r="AU459" s="139" t="s">
        <v>84</v>
      </c>
      <c r="AY459" s="17" t="s">
        <v>138</v>
      </c>
      <c r="BE459" s="140">
        <f t="shared" si="24"/>
        <v>0</v>
      </c>
      <c r="BF459" s="140">
        <f t="shared" si="25"/>
        <v>0</v>
      </c>
      <c r="BG459" s="140">
        <f t="shared" si="26"/>
        <v>0</v>
      </c>
      <c r="BH459" s="140">
        <f t="shared" si="27"/>
        <v>0</v>
      </c>
      <c r="BI459" s="140">
        <f t="shared" si="28"/>
        <v>0</v>
      </c>
      <c r="BJ459" s="17" t="s">
        <v>82</v>
      </c>
      <c r="BK459" s="140">
        <f t="shared" si="29"/>
        <v>0</v>
      </c>
      <c r="BL459" s="17" t="s">
        <v>242</v>
      </c>
      <c r="BM459" s="139" t="s">
        <v>610</v>
      </c>
    </row>
    <row r="460" spans="2:65" s="1" customFormat="1" ht="16.5" customHeight="1">
      <c r="B460" s="32"/>
      <c r="C460" s="128" t="s">
        <v>611</v>
      </c>
      <c r="D460" s="128" t="s">
        <v>141</v>
      </c>
      <c r="E460" s="129" t="s">
        <v>612</v>
      </c>
      <c r="F460" s="130" t="s">
        <v>613</v>
      </c>
      <c r="G460" s="131" t="s">
        <v>597</v>
      </c>
      <c r="H460" s="132">
        <v>14</v>
      </c>
      <c r="I460" s="133"/>
      <c r="J460" s="134">
        <f t="shared" si="20"/>
        <v>0</v>
      </c>
      <c r="K460" s="130" t="s">
        <v>19</v>
      </c>
      <c r="L460" s="32"/>
      <c r="M460" s="135" t="s">
        <v>19</v>
      </c>
      <c r="N460" s="136" t="s">
        <v>45</v>
      </c>
      <c r="P460" s="137">
        <f t="shared" si="21"/>
        <v>0</v>
      </c>
      <c r="Q460" s="137">
        <v>0.002</v>
      </c>
      <c r="R460" s="137">
        <f t="shared" si="22"/>
        <v>0.028</v>
      </c>
      <c r="S460" s="137">
        <v>0</v>
      </c>
      <c r="T460" s="138">
        <f t="shared" si="23"/>
        <v>0</v>
      </c>
      <c r="AR460" s="139" t="s">
        <v>242</v>
      </c>
      <c r="AT460" s="139" t="s">
        <v>141</v>
      </c>
      <c r="AU460" s="139" t="s">
        <v>84</v>
      </c>
      <c r="AY460" s="17" t="s">
        <v>138</v>
      </c>
      <c r="BE460" s="140">
        <f t="shared" si="24"/>
        <v>0</v>
      </c>
      <c r="BF460" s="140">
        <f t="shared" si="25"/>
        <v>0</v>
      </c>
      <c r="BG460" s="140">
        <f t="shared" si="26"/>
        <v>0</v>
      </c>
      <c r="BH460" s="140">
        <f t="shared" si="27"/>
        <v>0</v>
      </c>
      <c r="BI460" s="140">
        <f t="shared" si="28"/>
        <v>0</v>
      </c>
      <c r="BJ460" s="17" t="s">
        <v>82</v>
      </c>
      <c r="BK460" s="140">
        <f t="shared" si="29"/>
        <v>0</v>
      </c>
      <c r="BL460" s="17" t="s">
        <v>242</v>
      </c>
      <c r="BM460" s="139" t="s">
        <v>614</v>
      </c>
    </row>
    <row r="461" spans="2:65" s="1" customFormat="1" ht="16.5" customHeight="1">
      <c r="B461" s="32"/>
      <c r="C461" s="128" t="s">
        <v>615</v>
      </c>
      <c r="D461" s="128" t="s">
        <v>141</v>
      </c>
      <c r="E461" s="129" t="s">
        <v>616</v>
      </c>
      <c r="F461" s="130" t="s">
        <v>617</v>
      </c>
      <c r="G461" s="131" t="s">
        <v>597</v>
      </c>
      <c r="H461" s="132">
        <v>7</v>
      </c>
      <c r="I461" s="133"/>
      <c r="J461" s="134">
        <f t="shared" si="20"/>
        <v>0</v>
      </c>
      <c r="K461" s="130" t="s">
        <v>19</v>
      </c>
      <c r="L461" s="32"/>
      <c r="M461" s="135" t="s">
        <v>19</v>
      </c>
      <c r="N461" s="136" t="s">
        <v>45</v>
      </c>
      <c r="P461" s="137">
        <f t="shared" si="21"/>
        <v>0</v>
      </c>
      <c r="Q461" s="137">
        <v>0.002</v>
      </c>
      <c r="R461" s="137">
        <f t="shared" si="22"/>
        <v>0.014</v>
      </c>
      <c r="S461" s="137">
        <v>0</v>
      </c>
      <c r="T461" s="138">
        <f t="shared" si="23"/>
        <v>0</v>
      </c>
      <c r="AR461" s="139" t="s">
        <v>242</v>
      </c>
      <c r="AT461" s="139" t="s">
        <v>141</v>
      </c>
      <c r="AU461" s="139" t="s">
        <v>84</v>
      </c>
      <c r="AY461" s="17" t="s">
        <v>138</v>
      </c>
      <c r="BE461" s="140">
        <f t="shared" si="24"/>
        <v>0</v>
      </c>
      <c r="BF461" s="140">
        <f t="shared" si="25"/>
        <v>0</v>
      </c>
      <c r="BG461" s="140">
        <f t="shared" si="26"/>
        <v>0</v>
      </c>
      <c r="BH461" s="140">
        <f t="shared" si="27"/>
        <v>0</v>
      </c>
      <c r="BI461" s="140">
        <f t="shared" si="28"/>
        <v>0</v>
      </c>
      <c r="BJ461" s="17" t="s">
        <v>82</v>
      </c>
      <c r="BK461" s="140">
        <f t="shared" si="29"/>
        <v>0</v>
      </c>
      <c r="BL461" s="17" t="s">
        <v>242</v>
      </c>
      <c r="BM461" s="139" t="s">
        <v>618</v>
      </c>
    </row>
    <row r="462" spans="2:65" s="1" customFormat="1" ht="16.5" customHeight="1">
      <c r="B462" s="32"/>
      <c r="C462" s="128" t="s">
        <v>619</v>
      </c>
      <c r="D462" s="128" t="s">
        <v>141</v>
      </c>
      <c r="E462" s="129" t="s">
        <v>620</v>
      </c>
      <c r="F462" s="130" t="s">
        <v>621</v>
      </c>
      <c r="G462" s="131" t="s">
        <v>597</v>
      </c>
      <c r="H462" s="132">
        <v>8</v>
      </c>
      <c r="I462" s="133"/>
      <c r="J462" s="134">
        <f t="shared" si="20"/>
        <v>0</v>
      </c>
      <c r="K462" s="130" t="s">
        <v>19</v>
      </c>
      <c r="L462" s="32"/>
      <c r="M462" s="135" t="s">
        <v>19</v>
      </c>
      <c r="N462" s="136" t="s">
        <v>45</v>
      </c>
      <c r="P462" s="137">
        <f t="shared" si="21"/>
        <v>0</v>
      </c>
      <c r="Q462" s="137">
        <v>0.002</v>
      </c>
      <c r="R462" s="137">
        <f t="shared" si="22"/>
        <v>0.016</v>
      </c>
      <c r="S462" s="137">
        <v>0</v>
      </c>
      <c r="T462" s="138">
        <f t="shared" si="23"/>
        <v>0</v>
      </c>
      <c r="AR462" s="139" t="s">
        <v>242</v>
      </c>
      <c r="AT462" s="139" t="s">
        <v>141</v>
      </c>
      <c r="AU462" s="139" t="s">
        <v>84</v>
      </c>
      <c r="AY462" s="17" t="s">
        <v>138</v>
      </c>
      <c r="BE462" s="140">
        <f t="shared" si="24"/>
        <v>0</v>
      </c>
      <c r="BF462" s="140">
        <f t="shared" si="25"/>
        <v>0</v>
      </c>
      <c r="BG462" s="140">
        <f t="shared" si="26"/>
        <v>0</v>
      </c>
      <c r="BH462" s="140">
        <f t="shared" si="27"/>
        <v>0</v>
      </c>
      <c r="BI462" s="140">
        <f t="shared" si="28"/>
        <v>0</v>
      </c>
      <c r="BJ462" s="17" t="s">
        <v>82</v>
      </c>
      <c r="BK462" s="140">
        <f t="shared" si="29"/>
        <v>0</v>
      </c>
      <c r="BL462" s="17" t="s">
        <v>242</v>
      </c>
      <c r="BM462" s="139" t="s">
        <v>622</v>
      </c>
    </row>
    <row r="463" spans="2:65" s="1" customFormat="1" ht="16.5" customHeight="1">
      <c r="B463" s="32"/>
      <c r="C463" s="128" t="s">
        <v>623</v>
      </c>
      <c r="D463" s="128" t="s">
        <v>141</v>
      </c>
      <c r="E463" s="129" t="s">
        <v>624</v>
      </c>
      <c r="F463" s="130" t="s">
        <v>625</v>
      </c>
      <c r="G463" s="131" t="s">
        <v>597</v>
      </c>
      <c r="H463" s="132">
        <v>1</v>
      </c>
      <c r="I463" s="133"/>
      <c r="J463" s="134">
        <f t="shared" si="20"/>
        <v>0</v>
      </c>
      <c r="K463" s="130" t="s">
        <v>19</v>
      </c>
      <c r="L463" s="32"/>
      <c r="M463" s="135" t="s">
        <v>19</v>
      </c>
      <c r="N463" s="136" t="s">
        <v>45</v>
      </c>
      <c r="P463" s="137">
        <f t="shared" si="21"/>
        <v>0</v>
      </c>
      <c r="Q463" s="137">
        <v>0.002</v>
      </c>
      <c r="R463" s="137">
        <f t="shared" si="22"/>
        <v>0.002</v>
      </c>
      <c r="S463" s="137">
        <v>0</v>
      </c>
      <c r="T463" s="138">
        <f t="shared" si="23"/>
        <v>0</v>
      </c>
      <c r="AR463" s="139" t="s">
        <v>242</v>
      </c>
      <c r="AT463" s="139" t="s">
        <v>141</v>
      </c>
      <c r="AU463" s="139" t="s">
        <v>84</v>
      </c>
      <c r="AY463" s="17" t="s">
        <v>138</v>
      </c>
      <c r="BE463" s="140">
        <f t="shared" si="24"/>
        <v>0</v>
      </c>
      <c r="BF463" s="140">
        <f t="shared" si="25"/>
        <v>0</v>
      </c>
      <c r="BG463" s="140">
        <f t="shared" si="26"/>
        <v>0</v>
      </c>
      <c r="BH463" s="140">
        <f t="shared" si="27"/>
        <v>0</v>
      </c>
      <c r="BI463" s="140">
        <f t="shared" si="28"/>
        <v>0</v>
      </c>
      <c r="BJ463" s="17" t="s">
        <v>82</v>
      </c>
      <c r="BK463" s="140">
        <f t="shared" si="29"/>
        <v>0</v>
      </c>
      <c r="BL463" s="17" t="s">
        <v>242</v>
      </c>
      <c r="BM463" s="139" t="s">
        <v>626</v>
      </c>
    </row>
    <row r="464" spans="2:65" s="1" customFormat="1" ht="24.2" customHeight="1">
      <c r="B464" s="32"/>
      <c r="C464" s="128" t="s">
        <v>627</v>
      </c>
      <c r="D464" s="128" t="s">
        <v>141</v>
      </c>
      <c r="E464" s="129" t="s">
        <v>628</v>
      </c>
      <c r="F464" s="130" t="s">
        <v>629</v>
      </c>
      <c r="G464" s="131" t="s">
        <v>239</v>
      </c>
      <c r="H464" s="132">
        <v>1</v>
      </c>
      <c r="I464" s="133"/>
      <c r="J464" s="134">
        <f t="shared" si="20"/>
        <v>0</v>
      </c>
      <c r="K464" s="130" t="s">
        <v>145</v>
      </c>
      <c r="L464" s="32"/>
      <c r="M464" s="135" t="s">
        <v>19</v>
      </c>
      <c r="N464" s="136" t="s">
        <v>45</v>
      </c>
      <c r="P464" s="137">
        <f t="shared" si="21"/>
        <v>0</v>
      </c>
      <c r="Q464" s="137">
        <v>0</v>
      </c>
      <c r="R464" s="137">
        <f t="shared" si="22"/>
        <v>0</v>
      </c>
      <c r="S464" s="137">
        <v>0</v>
      </c>
      <c r="T464" s="138">
        <f t="shared" si="23"/>
        <v>0</v>
      </c>
      <c r="AR464" s="139" t="s">
        <v>242</v>
      </c>
      <c r="AT464" s="139" t="s">
        <v>141</v>
      </c>
      <c r="AU464" s="139" t="s">
        <v>84</v>
      </c>
      <c r="AY464" s="17" t="s">
        <v>138</v>
      </c>
      <c r="BE464" s="140">
        <f t="shared" si="24"/>
        <v>0</v>
      </c>
      <c r="BF464" s="140">
        <f t="shared" si="25"/>
        <v>0</v>
      </c>
      <c r="BG464" s="140">
        <f t="shared" si="26"/>
        <v>0</v>
      </c>
      <c r="BH464" s="140">
        <f t="shared" si="27"/>
        <v>0</v>
      </c>
      <c r="BI464" s="140">
        <f t="shared" si="28"/>
        <v>0</v>
      </c>
      <c r="BJ464" s="17" t="s">
        <v>82</v>
      </c>
      <c r="BK464" s="140">
        <f t="shared" si="29"/>
        <v>0</v>
      </c>
      <c r="BL464" s="17" t="s">
        <v>242</v>
      </c>
      <c r="BM464" s="139" t="s">
        <v>630</v>
      </c>
    </row>
    <row r="465" spans="2:47" s="1" customFormat="1" ht="11.25">
      <c r="B465" s="32"/>
      <c r="D465" s="141" t="s">
        <v>147</v>
      </c>
      <c r="F465" s="142" t="s">
        <v>631</v>
      </c>
      <c r="I465" s="143"/>
      <c r="L465" s="32"/>
      <c r="M465" s="144"/>
      <c r="T465" s="53"/>
      <c r="AT465" s="17" t="s">
        <v>147</v>
      </c>
      <c r="AU465" s="17" t="s">
        <v>84</v>
      </c>
    </row>
    <row r="466" spans="2:65" s="1" customFormat="1" ht="33" customHeight="1">
      <c r="B466" s="32"/>
      <c r="C466" s="128" t="s">
        <v>632</v>
      </c>
      <c r="D466" s="128" t="s">
        <v>141</v>
      </c>
      <c r="E466" s="129" t="s">
        <v>633</v>
      </c>
      <c r="F466" s="130" t="s">
        <v>634</v>
      </c>
      <c r="G466" s="131" t="s">
        <v>239</v>
      </c>
      <c r="H466" s="132">
        <v>30</v>
      </c>
      <c r="I466" s="133"/>
      <c r="J466" s="134">
        <f>ROUND(I466*H466,2)</f>
        <v>0</v>
      </c>
      <c r="K466" s="130" t="s">
        <v>145</v>
      </c>
      <c r="L466" s="32"/>
      <c r="M466" s="135" t="s">
        <v>19</v>
      </c>
      <c r="N466" s="136" t="s">
        <v>45</v>
      </c>
      <c r="P466" s="137">
        <f>O466*H466</f>
        <v>0</v>
      </c>
      <c r="Q466" s="137">
        <v>0</v>
      </c>
      <c r="R466" s="137">
        <f>Q466*H466</f>
        <v>0</v>
      </c>
      <c r="S466" s="137">
        <v>0</v>
      </c>
      <c r="T466" s="138">
        <f>S466*H466</f>
        <v>0</v>
      </c>
      <c r="AR466" s="139" t="s">
        <v>242</v>
      </c>
      <c r="AT466" s="139" t="s">
        <v>141</v>
      </c>
      <c r="AU466" s="139" t="s">
        <v>84</v>
      </c>
      <c r="AY466" s="17" t="s">
        <v>138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7" t="s">
        <v>82</v>
      </c>
      <c r="BK466" s="140">
        <f>ROUND(I466*H466,2)</f>
        <v>0</v>
      </c>
      <c r="BL466" s="17" t="s">
        <v>242</v>
      </c>
      <c r="BM466" s="139" t="s">
        <v>635</v>
      </c>
    </row>
    <row r="467" spans="2:47" s="1" customFormat="1" ht="11.25">
      <c r="B467" s="32"/>
      <c r="D467" s="141" t="s">
        <v>147</v>
      </c>
      <c r="F467" s="142" t="s">
        <v>636</v>
      </c>
      <c r="I467" s="143"/>
      <c r="L467" s="32"/>
      <c r="M467" s="144"/>
      <c r="T467" s="53"/>
      <c r="AT467" s="17" t="s">
        <v>147</v>
      </c>
      <c r="AU467" s="17" t="s">
        <v>84</v>
      </c>
    </row>
    <row r="468" spans="2:65" s="1" customFormat="1" ht="24.2" customHeight="1">
      <c r="B468" s="32"/>
      <c r="C468" s="128" t="s">
        <v>637</v>
      </c>
      <c r="D468" s="128" t="s">
        <v>141</v>
      </c>
      <c r="E468" s="129" t="s">
        <v>638</v>
      </c>
      <c r="F468" s="130" t="s">
        <v>639</v>
      </c>
      <c r="G468" s="131" t="s">
        <v>239</v>
      </c>
      <c r="H468" s="132">
        <v>3</v>
      </c>
      <c r="I468" s="133"/>
      <c r="J468" s="134">
        <f>ROUND(I468*H468,2)</f>
        <v>0</v>
      </c>
      <c r="K468" s="130" t="s">
        <v>145</v>
      </c>
      <c r="L468" s="32"/>
      <c r="M468" s="135" t="s">
        <v>19</v>
      </c>
      <c r="N468" s="136" t="s">
        <v>45</v>
      </c>
      <c r="P468" s="137">
        <f>O468*H468</f>
        <v>0</v>
      </c>
      <c r="Q468" s="137">
        <v>0</v>
      </c>
      <c r="R468" s="137">
        <f>Q468*H468</f>
        <v>0</v>
      </c>
      <c r="S468" s="137">
        <v>0</v>
      </c>
      <c r="T468" s="138">
        <f>S468*H468</f>
        <v>0</v>
      </c>
      <c r="AR468" s="139" t="s">
        <v>242</v>
      </c>
      <c r="AT468" s="139" t="s">
        <v>141</v>
      </c>
      <c r="AU468" s="139" t="s">
        <v>84</v>
      </c>
      <c r="AY468" s="17" t="s">
        <v>138</v>
      </c>
      <c r="BE468" s="140">
        <f>IF(N468="základní",J468,0)</f>
        <v>0</v>
      </c>
      <c r="BF468" s="140">
        <f>IF(N468="snížená",J468,0)</f>
        <v>0</v>
      </c>
      <c r="BG468" s="140">
        <f>IF(N468="zákl. přenesená",J468,0)</f>
        <v>0</v>
      </c>
      <c r="BH468" s="140">
        <f>IF(N468="sníž. přenesená",J468,0)</f>
        <v>0</v>
      </c>
      <c r="BI468" s="140">
        <f>IF(N468="nulová",J468,0)</f>
        <v>0</v>
      </c>
      <c r="BJ468" s="17" t="s">
        <v>82</v>
      </c>
      <c r="BK468" s="140">
        <f>ROUND(I468*H468,2)</f>
        <v>0</v>
      </c>
      <c r="BL468" s="17" t="s">
        <v>242</v>
      </c>
      <c r="BM468" s="139" t="s">
        <v>640</v>
      </c>
    </row>
    <row r="469" spans="2:47" s="1" customFormat="1" ht="11.25">
      <c r="B469" s="32"/>
      <c r="D469" s="141" t="s">
        <v>147</v>
      </c>
      <c r="F469" s="142" t="s">
        <v>641</v>
      </c>
      <c r="I469" s="143"/>
      <c r="L469" s="32"/>
      <c r="M469" s="144"/>
      <c r="T469" s="53"/>
      <c r="AT469" s="17" t="s">
        <v>147</v>
      </c>
      <c r="AU469" s="17" t="s">
        <v>84</v>
      </c>
    </row>
    <row r="470" spans="2:65" s="1" customFormat="1" ht="16.5" customHeight="1">
      <c r="B470" s="32"/>
      <c r="C470" s="128" t="s">
        <v>642</v>
      </c>
      <c r="D470" s="128" t="s">
        <v>141</v>
      </c>
      <c r="E470" s="129" t="s">
        <v>643</v>
      </c>
      <c r="F470" s="130" t="s">
        <v>644</v>
      </c>
      <c r="G470" s="131" t="s">
        <v>597</v>
      </c>
      <c r="H470" s="132">
        <v>1</v>
      </c>
      <c r="I470" s="133"/>
      <c r="J470" s="134">
        <f aca="true" t="shared" si="30" ref="J470:J480">ROUND(I470*H470,2)</f>
        <v>0</v>
      </c>
      <c r="K470" s="130" t="s">
        <v>19</v>
      </c>
      <c r="L470" s="32"/>
      <c r="M470" s="135" t="s">
        <v>19</v>
      </c>
      <c r="N470" s="136" t="s">
        <v>45</v>
      </c>
      <c r="P470" s="137">
        <f aca="true" t="shared" si="31" ref="P470:P480">O470*H470</f>
        <v>0</v>
      </c>
      <c r="Q470" s="137">
        <v>0</v>
      </c>
      <c r="R470" s="137">
        <f aca="true" t="shared" si="32" ref="R470:R480">Q470*H470</f>
        <v>0</v>
      </c>
      <c r="S470" s="137">
        <v>0</v>
      </c>
      <c r="T470" s="138">
        <f aca="true" t="shared" si="33" ref="T470:T480">S470*H470</f>
        <v>0</v>
      </c>
      <c r="AR470" s="139" t="s">
        <v>242</v>
      </c>
      <c r="AT470" s="139" t="s">
        <v>141</v>
      </c>
      <c r="AU470" s="139" t="s">
        <v>84</v>
      </c>
      <c r="AY470" s="17" t="s">
        <v>138</v>
      </c>
      <c r="BE470" s="140">
        <f aca="true" t="shared" si="34" ref="BE470:BE480">IF(N470="základní",J470,0)</f>
        <v>0</v>
      </c>
      <c r="BF470" s="140">
        <f aca="true" t="shared" si="35" ref="BF470:BF480">IF(N470="snížená",J470,0)</f>
        <v>0</v>
      </c>
      <c r="BG470" s="140">
        <f aca="true" t="shared" si="36" ref="BG470:BG480">IF(N470="zákl. přenesená",J470,0)</f>
        <v>0</v>
      </c>
      <c r="BH470" s="140">
        <f aca="true" t="shared" si="37" ref="BH470:BH480">IF(N470="sníž. přenesená",J470,0)</f>
        <v>0</v>
      </c>
      <c r="BI470" s="140">
        <f aca="true" t="shared" si="38" ref="BI470:BI480">IF(N470="nulová",J470,0)</f>
        <v>0</v>
      </c>
      <c r="BJ470" s="17" t="s">
        <v>82</v>
      </c>
      <c r="BK470" s="140">
        <f aca="true" t="shared" si="39" ref="BK470:BK480">ROUND(I470*H470,2)</f>
        <v>0</v>
      </c>
      <c r="BL470" s="17" t="s">
        <v>242</v>
      </c>
      <c r="BM470" s="139" t="s">
        <v>645</v>
      </c>
    </row>
    <row r="471" spans="2:65" s="1" customFormat="1" ht="16.5" customHeight="1">
      <c r="B471" s="32"/>
      <c r="C471" s="128" t="s">
        <v>297</v>
      </c>
      <c r="D471" s="128" t="s">
        <v>141</v>
      </c>
      <c r="E471" s="129" t="s">
        <v>646</v>
      </c>
      <c r="F471" s="130" t="s">
        <v>647</v>
      </c>
      <c r="G471" s="131" t="s">
        <v>648</v>
      </c>
      <c r="H471" s="132">
        <v>1</v>
      </c>
      <c r="I471" s="133"/>
      <c r="J471" s="134">
        <f t="shared" si="30"/>
        <v>0</v>
      </c>
      <c r="K471" s="130" t="s">
        <v>19</v>
      </c>
      <c r="L471" s="32"/>
      <c r="M471" s="135" t="s">
        <v>19</v>
      </c>
      <c r="N471" s="136" t="s">
        <v>45</v>
      </c>
      <c r="P471" s="137">
        <f t="shared" si="31"/>
        <v>0</v>
      </c>
      <c r="Q471" s="137">
        <v>0</v>
      </c>
      <c r="R471" s="137">
        <f t="shared" si="32"/>
        <v>0</v>
      </c>
      <c r="S471" s="137">
        <v>0</v>
      </c>
      <c r="T471" s="138">
        <f t="shared" si="33"/>
        <v>0</v>
      </c>
      <c r="AR471" s="139" t="s">
        <v>242</v>
      </c>
      <c r="AT471" s="139" t="s">
        <v>141</v>
      </c>
      <c r="AU471" s="139" t="s">
        <v>84</v>
      </c>
      <c r="AY471" s="17" t="s">
        <v>138</v>
      </c>
      <c r="BE471" s="140">
        <f t="shared" si="34"/>
        <v>0</v>
      </c>
      <c r="BF471" s="140">
        <f t="shared" si="35"/>
        <v>0</v>
      </c>
      <c r="BG471" s="140">
        <f t="shared" si="36"/>
        <v>0</v>
      </c>
      <c r="BH471" s="140">
        <f t="shared" si="37"/>
        <v>0</v>
      </c>
      <c r="BI471" s="140">
        <f t="shared" si="38"/>
        <v>0</v>
      </c>
      <c r="BJ471" s="17" t="s">
        <v>82</v>
      </c>
      <c r="BK471" s="140">
        <f t="shared" si="39"/>
        <v>0</v>
      </c>
      <c r="BL471" s="17" t="s">
        <v>242</v>
      </c>
      <c r="BM471" s="139" t="s">
        <v>649</v>
      </c>
    </row>
    <row r="472" spans="2:65" s="1" customFormat="1" ht="16.5" customHeight="1">
      <c r="B472" s="32"/>
      <c r="C472" s="128" t="s">
        <v>650</v>
      </c>
      <c r="D472" s="128" t="s">
        <v>141</v>
      </c>
      <c r="E472" s="129" t="s">
        <v>651</v>
      </c>
      <c r="F472" s="130" t="s">
        <v>652</v>
      </c>
      <c r="G472" s="131" t="s">
        <v>648</v>
      </c>
      <c r="H472" s="132">
        <v>1</v>
      </c>
      <c r="I472" s="133"/>
      <c r="J472" s="134">
        <f t="shared" si="30"/>
        <v>0</v>
      </c>
      <c r="K472" s="130" t="s">
        <v>19</v>
      </c>
      <c r="L472" s="32"/>
      <c r="M472" s="135" t="s">
        <v>19</v>
      </c>
      <c r="N472" s="136" t="s">
        <v>45</v>
      </c>
      <c r="P472" s="137">
        <f t="shared" si="31"/>
        <v>0</v>
      </c>
      <c r="Q472" s="137">
        <v>0</v>
      </c>
      <c r="R472" s="137">
        <f t="shared" si="32"/>
        <v>0</v>
      </c>
      <c r="S472" s="137">
        <v>0</v>
      </c>
      <c r="T472" s="138">
        <f t="shared" si="33"/>
        <v>0</v>
      </c>
      <c r="AR472" s="139" t="s">
        <v>242</v>
      </c>
      <c r="AT472" s="139" t="s">
        <v>141</v>
      </c>
      <c r="AU472" s="139" t="s">
        <v>84</v>
      </c>
      <c r="AY472" s="17" t="s">
        <v>138</v>
      </c>
      <c r="BE472" s="140">
        <f t="shared" si="34"/>
        <v>0</v>
      </c>
      <c r="BF472" s="140">
        <f t="shared" si="35"/>
        <v>0</v>
      </c>
      <c r="BG472" s="140">
        <f t="shared" si="36"/>
        <v>0</v>
      </c>
      <c r="BH472" s="140">
        <f t="shared" si="37"/>
        <v>0</v>
      </c>
      <c r="BI472" s="140">
        <f t="shared" si="38"/>
        <v>0</v>
      </c>
      <c r="BJ472" s="17" t="s">
        <v>82</v>
      </c>
      <c r="BK472" s="140">
        <f t="shared" si="39"/>
        <v>0</v>
      </c>
      <c r="BL472" s="17" t="s">
        <v>242</v>
      </c>
      <c r="BM472" s="139" t="s">
        <v>653</v>
      </c>
    </row>
    <row r="473" spans="2:65" s="1" customFormat="1" ht="16.5" customHeight="1">
      <c r="B473" s="32"/>
      <c r="C473" s="128" t="s">
        <v>654</v>
      </c>
      <c r="D473" s="128" t="s">
        <v>141</v>
      </c>
      <c r="E473" s="129" t="s">
        <v>655</v>
      </c>
      <c r="F473" s="130" t="s">
        <v>656</v>
      </c>
      <c r="G473" s="131" t="s">
        <v>648</v>
      </c>
      <c r="H473" s="132">
        <v>3</v>
      </c>
      <c r="I473" s="133"/>
      <c r="J473" s="134">
        <f t="shared" si="30"/>
        <v>0</v>
      </c>
      <c r="K473" s="130" t="s">
        <v>19</v>
      </c>
      <c r="L473" s="32"/>
      <c r="M473" s="135" t="s">
        <v>19</v>
      </c>
      <c r="N473" s="136" t="s">
        <v>45</v>
      </c>
      <c r="P473" s="137">
        <f t="shared" si="31"/>
        <v>0</v>
      </c>
      <c r="Q473" s="137">
        <v>0</v>
      </c>
      <c r="R473" s="137">
        <f t="shared" si="32"/>
        <v>0</v>
      </c>
      <c r="S473" s="137">
        <v>0</v>
      </c>
      <c r="T473" s="138">
        <f t="shared" si="33"/>
        <v>0</v>
      </c>
      <c r="AR473" s="139" t="s">
        <v>242</v>
      </c>
      <c r="AT473" s="139" t="s">
        <v>141</v>
      </c>
      <c r="AU473" s="139" t="s">
        <v>84</v>
      </c>
      <c r="AY473" s="17" t="s">
        <v>138</v>
      </c>
      <c r="BE473" s="140">
        <f t="shared" si="34"/>
        <v>0</v>
      </c>
      <c r="BF473" s="140">
        <f t="shared" si="35"/>
        <v>0</v>
      </c>
      <c r="BG473" s="140">
        <f t="shared" si="36"/>
        <v>0</v>
      </c>
      <c r="BH473" s="140">
        <f t="shared" si="37"/>
        <v>0</v>
      </c>
      <c r="BI473" s="140">
        <f t="shared" si="38"/>
        <v>0</v>
      </c>
      <c r="BJ473" s="17" t="s">
        <v>82</v>
      </c>
      <c r="BK473" s="140">
        <f t="shared" si="39"/>
        <v>0</v>
      </c>
      <c r="BL473" s="17" t="s">
        <v>242</v>
      </c>
      <c r="BM473" s="139" t="s">
        <v>657</v>
      </c>
    </row>
    <row r="474" spans="2:65" s="1" customFormat="1" ht="16.5" customHeight="1">
      <c r="B474" s="32"/>
      <c r="C474" s="128" t="s">
        <v>658</v>
      </c>
      <c r="D474" s="128" t="s">
        <v>141</v>
      </c>
      <c r="E474" s="129" t="s">
        <v>659</v>
      </c>
      <c r="F474" s="130" t="s">
        <v>660</v>
      </c>
      <c r="G474" s="131" t="s">
        <v>597</v>
      </c>
      <c r="H474" s="132">
        <v>1</v>
      </c>
      <c r="I474" s="133"/>
      <c r="J474" s="134">
        <f t="shared" si="30"/>
        <v>0</v>
      </c>
      <c r="K474" s="130" t="s">
        <v>19</v>
      </c>
      <c r="L474" s="32"/>
      <c r="M474" s="135" t="s">
        <v>19</v>
      </c>
      <c r="N474" s="136" t="s">
        <v>45</v>
      </c>
      <c r="P474" s="137">
        <f t="shared" si="31"/>
        <v>0</v>
      </c>
      <c r="Q474" s="137">
        <v>0</v>
      </c>
      <c r="R474" s="137">
        <f t="shared" si="32"/>
        <v>0</v>
      </c>
      <c r="S474" s="137">
        <v>0</v>
      </c>
      <c r="T474" s="138">
        <f t="shared" si="33"/>
        <v>0</v>
      </c>
      <c r="AR474" s="139" t="s">
        <v>242</v>
      </c>
      <c r="AT474" s="139" t="s">
        <v>141</v>
      </c>
      <c r="AU474" s="139" t="s">
        <v>84</v>
      </c>
      <c r="AY474" s="17" t="s">
        <v>138</v>
      </c>
      <c r="BE474" s="140">
        <f t="shared" si="34"/>
        <v>0</v>
      </c>
      <c r="BF474" s="140">
        <f t="shared" si="35"/>
        <v>0</v>
      </c>
      <c r="BG474" s="140">
        <f t="shared" si="36"/>
        <v>0</v>
      </c>
      <c r="BH474" s="140">
        <f t="shared" si="37"/>
        <v>0</v>
      </c>
      <c r="BI474" s="140">
        <f t="shared" si="38"/>
        <v>0</v>
      </c>
      <c r="BJ474" s="17" t="s">
        <v>82</v>
      </c>
      <c r="BK474" s="140">
        <f t="shared" si="39"/>
        <v>0</v>
      </c>
      <c r="BL474" s="17" t="s">
        <v>242</v>
      </c>
      <c r="BM474" s="139" t="s">
        <v>661</v>
      </c>
    </row>
    <row r="475" spans="2:65" s="1" customFormat="1" ht="16.5" customHeight="1">
      <c r="B475" s="32"/>
      <c r="C475" s="128" t="s">
        <v>662</v>
      </c>
      <c r="D475" s="128" t="s">
        <v>141</v>
      </c>
      <c r="E475" s="129" t="s">
        <v>663</v>
      </c>
      <c r="F475" s="130" t="s">
        <v>664</v>
      </c>
      <c r="G475" s="131" t="s">
        <v>648</v>
      </c>
      <c r="H475" s="132">
        <v>1</v>
      </c>
      <c r="I475" s="133"/>
      <c r="J475" s="134">
        <f t="shared" si="30"/>
        <v>0</v>
      </c>
      <c r="K475" s="130" t="s">
        <v>19</v>
      </c>
      <c r="L475" s="32"/>
      <c r="M475" s="135" t="s">
        <v>19</v>
      </c>
      <c r="N475" s="136" t="s">
        <v>45</v>
      </c>
      <c r="P475" s="137">
        <f t="shared" si="31"/>
        <v>0</v>
      </c>
      <c r="Q475" s="137">
        <v>0</v>
      </c>
      <c r="R475" s="137">
        <f t="shared" si="32"/>
        <v>0</v>
      </c>
      <c r="S475" s="137">
        <v>0</v>
      </c>
      <c r="T475" s="138">
        <f t="shared" si="33"/>
        <v>0</v>
      </c>
      <c r="AR475" s="139" t="s">
        <v>242</v>
      </c>
      <c r="AT475" s="139" t="s">
        <v>141</v>
      </c>
      <c r="AU475" s="139" t="s">
        <v>84</v>
      </c>
      <c r="AY475" s="17" t="s">
        <v>138</v>
      </c>
      <c r="BE475" s="140">
        <f t="shared" si="34"/>
        <v>0</v>
      </c>
      <c r="BF475" s="140">
        <f t="shared" si="35"/>
        <v>0</v>
      </c>
      <c r="BG475" s="140">
        <f t="shared" si="36"/>
        <v>0</v>
      </c>
      <c r="BH475" s="140">
        <f t="shared" si="37"/>
        <v>0</v>
      </c>
      <c r="BI475" s="140">
        <f t="shared" si="38"/>
        <v>0</v>
      </c>
      <c r="BJ475" s="17" t="s">
        <v>82</v>
      </c>
      <c r="BK475" s="140">
        <f t="shared" si="39"/>
        <v>0</v>
      </c>
      <c r="BL475" s="17" t="s">
        <v>242</v>
      </c>
      <c r="BM475" s="139" t="s">
        <v>665</v>
      </c>
    </row>
    <row r="476" spans="2:65" s="1" customFormat="1" ht="16.5" customHeight="1">
      <c r="B476" s="32"/>
      <c r="C476" s="128" t="s">
        <v>666</v>
      </c>
      <c r="D476" s="128" t="s">
        <v>141</v>
      </c>
      <c r="E476" s="129" t="s">
        <v>667</v>
      </c>
      <c r="F476" s="130" t="s">
        <v>668</v>
      </c>
      <c r="G476" s="131" t="s">
        <v>597</v>
      </c>
      <c r="H476" s="132">
        <v>1</v>
      </c>
      <c r="I476" s="133"/>
      <c r="J476" s="134">
        <f t="shared" si="30"/>
        <v>0</v>
      </c>
      <c r="K476" s="130" t="s">
        <v>19</v>
      </c>
      <c r="L476" s="32"/>
      <c r="M476" s="135" t="s">
        <v>19</v>
      </c>
      <c r="N476" s="136" t="s">
        <v>45</v>
      </c>
      <c r="P476" s="137">
        <f t="shared" si="31"/>
        <v>0</v>
      </c>
      <c r="Q476" s="137">
        <v>0</v>
      </c>
      <c r="R476" s="137">
        <f t="shared" si="32"/>
        <v>0</v>
      </c>
      <c r="S476" s="137">
        <v>0</v>
      </c>
      <c r="T476" s="138">
        <f t="shared" si="33"/>
        <v>0</v>
      </c>
      <c r="AR476" s="139" t="s">
        <v>242</v>
      </c>
      <c r="AT476" s="139" t="s">
        <v>141</v>
      </c>
      <c r="AU476" s="139" t="s">
        <v>84</v>
      </c>
      <c r="AY476" s="17" t="s">
        <v>138</v>
      </c>
      <c r="BE476" s="140">
        <f t="shared" si="34"/>
        <v>0</v>
      </c>
      <c r="BF476" s="140">
        <f t="shared" si="35"/>
        <v>0</v>
      </c>
      <c r="BG476" s="140">
        <f t="shared" si="36"/>
        <v>0</v>
      </c>
      <c r="BH476" s="140">
        <f t="shared" si="37"/>
        <v>0</v>
      </c>
      <c r="BI476" s="140">
        <f t="shared" si="38"/>
        <v>0</v>
      </c>
      <c r="BJ476" s="17" t="s">
        <v>82</v>
      </c>
      <c r="BK476" s="140">
        <f t="shared" si="39"/>
        <v>0</v>
      </c>
      <c r="BL476" s="17" t="s">
        <v>242</v>
      </c>
      <c r="BM476" s="139" t="s">
        <v>669</v>
      </c>
    </row>
    <row r="477" spans="2:65" s="1" customFormat="1" ht="16.5" customHeight="1">
      <c r="B477" s="32"/>
      <c r="C477" s="128" t="s">
        <v>670</v>
      </c>
      <c r="D477" s="128" t="s">
        <v>141</v>
      </c>
      <c r="E477" s="129" t="s">
        <v>671</v>
      </c>
      <c r="F477" s="130" t="s">
        <v>672</v>
      </c>
      <c r="G477" s="131" t="s">
        <v>597</v>
      </c>
      <c r="H477" s="132">
        <v>1</v>
      </c>
      <c r="I477" s="133"/>
      <c r="J477" s="134">
        <f t="shared" si="30"/>
        <v>0</v>
      </c>
      <c r="K477" s="130" t="s">
        <v>19</v>
      </c>
      <c r="L477" s="32"/>
      <c r="M477" s="135" t="s">
        <v>19</v>
      </c>
      <c r="N477" s="136" t="s">
        <v>45</v>
      </c>
      <c r="P477" s="137">
        <f t="shared" si="31"/>
        <v>0</v>
      </c>
      <c r="Q477" s="137">
        <v>0</v>
      </c>
      <c r="R477" s="137">
        <f t="shared" si="32"/>
        <v>0</v>
      </c>
      <c r="S477" s="137">
        <v>0</v>
      </c>
      <c r="T477" s="138">
        <f t="shared" si="33"/>
        <v>0</v>
      </c>
      <c r="AR477" s="139" t="s">
        <v>242</v>
      </c>
      <c r="AT477" s="139" t="s">
        <v>141</v>
      </c>
      <c r="AU477" s="139" t="s">
        <v>84</v>
      </c>
      <c r="AY477" s="17" t="s">
        <v>138</v>
      </c>
      <c r="BE477" s="140">
        <f t="shared" si="34"/>
        <v>0</v>
      </c>
      <c r="BF477" s="140">
        <f t="shared" si="35"/>
        <v>0</v>
      </c>
      <c r="BG477" s="140">
        <f t="shared" si="36"/>
        <v>0</v>
      </c>
      <c r="BH477" s="140">
        <f t="shared" si="37"/>
        <v>0</v>
      </c>
      <c r="BI477" s="140">
        <f t="shared" si="38"/>
        <v>0</v>
      </c>
      <c r="BJ477" s="17" t="s">
        <v>82</v>
      </c>
      <c r="BK477" s="140">
        <f t="shared" si="39"/>
        <v>0</v>
      </c>
      <c r="BL477" s="17" t="s">
        <v>242</v>
      </c>
      <c r="BM477" s="139" t="s">
        <v>673</v>
      </c>
    </row>
    <row r="478" spans="2:65" s="1" customFormat="1" ht="16.5" customHeight="1">
      <c r="B478" s="32"/>
      <c r="C478" s="128" t="s">
        <v>674</v>
      </c>
      <c r="D478" s="128" t="s">
        <v>141</v>
      </c>
      <c r="E478" s="129" t="s">
        <v>675</v>
      </c>
      <c r="F478" s="130" t="s">
        <v>676</v>
      </c>
      <c r="G478" s="131" t="s">
        <v>597</v>
      </c>
      <c r="H478" s="132">
        <v>1</v>
      </c>
      <c r="I478" s="133"/>
      <c r="J478" s="134">
        <f t="shared" si="30"/>
        <v>0</v>
      </c>
      <c r="K478" s="130" t="s">
        <v>19</v>
      </c>
      <c r="L478" s="32"/>
      <c r="M478" s="135" t="s">
        <v>19</v>
      </c>
      <c r="N478" s="136" t="s">
        <v>45</v>
      </c>
      <c r="P478" s="137">
        <f t="shared" si="31"/>
        <v>0</v>
      </c>
      <c r="Q478" s="137">
        <v>0</v>
      </c>
      <c r="R478" s="137">
        <f t="shared" si="32"/>
        <v>0</v>
      </c>
      <c r="S478" s="137">
        <v>0</v>
      </c>
      <c r="T478" s="138">
        <f t="shared" si="33"/>
        <v>0</v>
      </c>
      <c r="AR478" s="139" t="s">
        <v>242</v>
      </c>
      <c r="AT478" s="139" t="s">
        <v>141</v>
      </c>
      <c r="AU478" s="139" t="s">
        <v>84</v>
      </c>
      <c r="AY478" s="17" t="s">
        <v>138</v>
      </c>
      <c r="BE478" s="140">
        <f t="shared" si="34"/>
        <v>0</v>
      </c>
      <c r="BF478" s="140">
        <f t="shared" si="35"/>
        <v>0</v>
      </c>
      <c r="BG478" s="140">
        <f t="shared" si="36"/>
        <v>0</v>
      </c>
      <c r="BH478" s="140">
        <f t="shared" si="37"/>
        <v>0</v>
      </c>
      <c r="BI478" s="140">
        <f t="shared" si="38"/>
        <v>0</v>
      </c>
      <c r="BJ478" s="17" t="s">
        <v>82</v>
      </c>
      <c r="BK478" s="140">
        <f t="shared" si="39"/>
        <v>0</v>
      </c>
      <c r="BL478" s="17" t="s">
        <v>242</v>
      </c>
      <c r="BM478" s="139" t="s">
        <v>677</v>
      </c>
    </row>
    <row r="479" spans="2:65" s="1" customFormat="1" ht="16.5" customHeight="1">
      <c r="B479" s="32"/>
      <c r="C479" s="128" t="s">
        <v>678</v>
      </c>
      <c r="D479" s="128" t="s">
        <v>141</v>
      </c>
      <c r="E479" s="129" t="s">
        <v>679</v>
      </c>
      <c r="F479" s="130" t="s">
        <v>680</v>
      </c>
      <c r="G479" s="131" t="s">
        <v>597</v>
      </c>
      <c r="H479" s="132">
        <v>1</v>
      </c>
      <c r="I479" s="133"/>
      <c r="J479" s="134">
        <f t="shared" si="30"/>
        <v>0</v>
      </c>
      <c r="K479" s="130" t="s">
        <v>19</v>
      </c>
      <c r="L479" s="32"/>
      <c r="M479" s="135" t="s">
        <v>19</v>
      </c>
      <c r="N479" s="136" t="s">
        <v>45</v>
      </c>
      <c r="P479" s="137">
        <f t="shared" si="31"/>
        <v>0</v>
      </c>
      <c r="Q479" s="137">
        <v>0</v>
      </c>
      <c r="R479" s="137">
        <f t="shared" si="32"/>
        <v>0</v>
      </c>
      <c r="S479" s="137">
        <v>0</v>
      </c>
      <c r="T479" s="138">
        <f t="shared" si="33"/>
        <v>0</v>
      </c>
      <c r="AR479" s="139" t="s">
        <v>242</v>
      </c>
      <c r="AT479" s="139" t="s">
        <v>141</v>
      </c>
      <c r="AU479" s="139" t="s">
        <v>84</v>
      </c>
      <c r="AY479" s="17" t="s">
        <v>138</v>
      </c>
      <c r="BE479" s="140">
        <f t="shared" si="34"/>
        <v>0</v>
      </c>
      <c r="BF479" s="140">
        <f t="shared" si="35"/>
        <v>0</v>
      </c>
      <c r="BG479" s="140">
        <f t="shared" si="36"/>
        <v>0</v>
      </c>
      <c r="BH479" s="140">
        <f t="shared" si="37"/>
        <v>0</v>
      </c>
      <c r="BI479" s="140">
        <f t="shared" si="38"/>
        <v>0</v>
      </c>
      <c r="BJ479" s="17" t="s">
        <v>82</v>
      </c>
      <c r="BK479" s="140">
        <f t="shared" si="39"/>
        <v>0</v>
      </c>
      <c r="BL479" s="17" t="s">
        <v>242</v>
      </c>
      <c r="BM479" s="139" t="s">
        <v>681</v>
      </c>
    </row>
    <row r="480" spans="2:65" s="1" customFormat="1" ht="24.2" customHeight="1">
      <c r="B480" s="32"/>
      <c r="C480" s="128" t="s">
        <v>682</v>
      </c>
      <c r="D480" s="128" t="s">
        <v>141</v>
      </c>
      <c r="E480" s="129" t="s">
        <v>683</v>
      </c>
      <c r="F480" s="130" t="s">
        <v>684</v>
      </c>
      <c r="G480" s="131" t="s">
        <v>405</v>
      </c>
      <c r="H480" s="179"/>
      <c r="I480" s="133"/>
      <c r="J480" s="134">
        <f t="shared" si="30"/>
        <v>0</v>
      </c>
      <c r="K480" s="130" t="s">
        <v>145</v>
      </c>
      <c r="L480" s="32"/>
      <c r="M480" s="135" t="s">
        <v>19</v>
      </c>
      <c r="N480" s="136" t="s">
        <v>45</v>
      </c>
      <c r="P480" s="137">
        <f t="shared" si="31"/>
        <v>0</v>
      </c>
      <c r="Q480" s="137">
        <v>0</v>
      </c>
      <c r="R480" s="137">
        <f t="shared" si="32"/>
        <v>0</v>
      </c>
      <c r="S480" s="137">
        <v>0</v>
      </c>
      <c r="T480" s="138">
        <f t="shared" si="33"/>
        <v>0</v>
      </c>
      <c r="AR480" s="139" t="s">
        <v>242</v>
      </c>
      <c r="AT480" s="139" t="s">
        <v>141</v>
      </c>
      <c r="AU480" s="139" t="s">
        <v>84</v>
      </c>
      <c r="AY480" s="17" t="s">
        <v>138</v>
      </c>
      <c r="BE480" s="140">
        <f t="shared" si="34"/>
        <v>0</v>
      </c>
      <c r="BF480" s="140">
        <f t="shared" si="35"/>
        <v>0</v>
      </c>
      <c r="BG480" s="140">
        <f t="shared" si="36"/>
        <v>0</v>
      </c>
      <c r="BH480" s="140">
        <f t="shared" si="37"/>
        <v>0</v>
      </c>
      <c r="BI480" s="140">
        <f t="shared" si="38"/>
        <v>0</v>
      </c>
      <c r="BJ480" s="17" t="s">
        <v>82</v>
      </c>
      <c r="BK480" s="140">
        <f t="shared" si="39"/>
        <v>0</v>
      </c>
      <c r="BL480" s="17" t="s">
        <v>242</v>
      </c>
      <c r="BM480" s="139" t="s">
        <v>685</v>
      </c>
    </row>
    <row r="481" spans="2:47" s="1" customFormat="1" ht="11.25">
      <c r="B481" s="32"/>
      <c r="D481" s="141" t="s">
        <v>147</v>
      </c>
      <c r="F481" s="142" t="s">
        <v>686</v>
      </c>
      <c r="I481" s="143"/>
      <c r="L481" s="32"/>
      <c r="M481" s="144"/>
      <c r="T481" s="53"/>
      <c r="AT481" s="17" t="s">
        <v>147</v>
      </c>
      <c r="AU481" s="17" t="s">
        <v>84</v>
      </c>
    </row>
    <row r="482" spans="2:63" s="11" customFormat="1" ht="22.9" customHeight="1">
      <c r="B482" s="116"/>
      <c r="D482" s="117" t="s">
        <v>73</v>
      </c>
      <c r="E482" s="126" t="s">
        <v>687</v>
      </c>
      <c r="F482" s="126" t="s">
        <v>688</v>
      </c>
      <c r="I482" s="119"/>
      <c r="J482" s="127">
        <f>BK482</f>
        <v>0</v>
      </c>
      <c r="L482" s="116"/>
      <c r="M482" s="121"/>
      <c r="P482" s="122">
        <f>SUM(P483:P499)</f>
        <v>0</v>
      </c>
      <c r="R482" s="122">
        <f>SUM(R483:R499)</f>
        <v>0.07745</v>
      </c>
      <c r="T482" s="123">
        <f>SUM(T483:T499)</f>
        <v>0</v>
      </c>
      <c r="AR482" s="117" t="s">
        <v>84</v>
      </c>
      <c r="AT482" s="124" t="s">
        <v>73</v>
      </c>
      <c r="AU482" s="124" t="s">
        <v>82</v>
      </c>
      <c r="AY482" s="117" t="s">
        <v>138</v>
      </c>
      <c r="BK482" s="125">
        <f>SUM(BK483:BK499)</f>
        <v>0</v>
      </c>
    </row>
    <row r="483" spans="2:65" s="1" customFormat="1" ht="16.5" customHeight="1">
      <c r="B483" s="32"/>
      <c r="C483" s="128" t="s">
        <v>689</v>
      </c>
      <c r="D483" s="128" t="s">
        <v>141</v>
      </c>
      <c r="E483" s="129" t="s">
        <v>690</v>
      </c>
      <c r="F483" s="130" t="s">
        <v>691</v>
      </c>
      <c r="G483" s="131" t="s">
        <v>256</v>
      </c>
      <c r="H483" s="132">
        <v>250</v>
      </c>
      <c r="I483" s="133"/>
      <c r="J483" s="134">
        <f>ROUND(I483*H483,2)</f>
        <v>0</v>
      </c>
      <c r="K483" s="130" t="s">
        <v>145</v>
      </c>
      <c r="L483" s="32"/>
      <c r="M483" s="135" t="s">
        <v>19</v>
      </c>
      <c r="N483" s="136" t="s">
        <v>45</v>
      </c>
      <c r="P483" s="137">
        <f>O483*H483</f>
        <v>0</v>
      </c>
      <c r="Q483" s="137">
        <v>0</v>
      </c>
      <c r="R483" s="137">
        <f>Q483*H483</f>
        <v>0</v>
      </c>
      <c r="S483" s="137">
        <v>0</v>
      </c>
      <c r="T483" s="138">
        <f>S483*H483</f>
        <v>0</v>
      </c>
      <c r="AR483" s="139" t="s">
        <v>242</v>
      </c>
      <c r="AT483" s="139" t="s">
        <v>141</v>
      </c>
      <c r="AU483" s="139" t="s">
        <v>84</v>
      </c>
      <c r="AY483" s="17" t="s">
        <v>138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7" t="s">
        <v>82</v>
      </c>
      <c r="BK483" s="140">
        <f>ROUND(I483*H483,2)</f>
        <v>0</v>
      </c>
      <c r="BL483" s="17" t="s">
        <v>242</v>
      </c>
      <c r="BM483" s="139" t="s">
        <v>692</v>
      </c>
    </row>
    <row r="484" spans="2:47" s="1" customFormat="1" ht="11.25">
      <c r="B484" s="32"/>
      <c r="D484" s="141" t="s">
        <v>147</v>
      </c>
      <c r="F484" s="142" t="s">
        <v>693</v>
      </c>
      <c r="I484" s="143"/>
      <c r="L484" s="32"/>
      <c r="M484" s="144"/>
      <c r="T484" s="53"/>
      <c r="AT484" s="17" t="s">
        <v>147</v>
      </c>
      <c r="AU484" s="17" t="s">
        <v>84</v>
      </c>
    </row>
    <row r="485" spans="2:65" s="1" customFormat="1" ht="16.5" customHeight="1">
      <c r="B485" s="32"/>
      <c r="C485" s="169" t="s">
        <v>694</v>
      </c>
      <c r="D485" s="169" t="s">
        <v>397</v>
      </c>
      <c r="E485" s="170" t="s">
        <v>695</v>
      </c>
      <c r="F485" s="171" t="s">
        <v>696</v>
      </c>
      <c r="G485" s="172" t="s">
        <v>256</v>
      </c>
      <c r="H485" s="173">
        <v>262.5</v>
      </c>
      <c r="I485" s="174"/>
      <c r="J485" s="175">
        <f>ROUND(I485*H485,2)</f>
        <v>0</v>
      </c>
      <c r="K485" s="171" t="s">
        <v>145</v>
      </c>
      <c r="L485" s="176"/>
      <c r="M485" s="177" t="s">
        <v>19</v>
      </c>
      <c r="N485" s="178" t="s">
        <v>45</v>
      </c>
      <c r="P485" s="137">
        <f>O485*H485</f>
        <v>0</v>
      </c>
      <c r="Q485" s="137">
        <v>6E-05</v>
      </c>
      <c r="R485" s="137">
        <f>Q485*H485</f>
        <v>0.01575</v>
      </c>
      <c r="S485" s="137">
        <v>0</v>
      </c>
      <c r="T485" s="138">
        <f>S485*H485</f>
        <v>0</v>
      </c>
      <c r="AR485" s="139" t="s">
        <v>348</v>
      </c>
      <c r="AT485" s="139" t="s">
        <v>397</v>
      </c>
      <c r="AU485" s="139" t="s">
        <v>84</v>
      </c>
      <c r="AY485" s="17" t="s">
        <v>138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7" t="s">
        <v>82</v>
      </c>
      <c r="BK485" s="140">
        <f>ROUND(I485*H485,2)</f>
        <v>0</v>
      </c>
      <c r="BL485" s="17" t="s">
        <v>242</v>
      </c>
      <c r="BM485" s="139" t="s">
        <v>697</v>
      </c>
    </row>
    <row r="486" spans="2:51" s="13" customFormat="1" ht="11.25">
      <c r="B486" s="152"/>
      <c r="D486" s="146" t="s">
        <v>149</v>
      </c>
      <c r="F486" s="154" t="s">
        <v>698</v>
      </c>
      <c r="H486" s="155">
        <v>262.5</v>
      </c>
      <c r="I486" s="156"/>
      <c r="L486" s="152"/>
      <c r="M486" s="157"/>
      <c r="T486" s="158"/>
      <c r="AT486" s="153" t="s">
        <v>149</v>
      </c>
      <c r="AU486" s="153" t="s">
        <v>84</v>
      </c>
      <c r="AV486" s="13" t="s">
        <v>84</v>
      </c>
      <c r="AW486" s="13" t="s">
        <v>4</v>
      </c>
      <c r="AX486" s="13" t="s">
        <v>82</v>
      </c>
      <c r="AY486" s="153" t="s">
        <v>138</v>
      </c>
    </row>
    <row r="487" spans="2:65" s="1" customFormat="1" ht="16.5" customHeight="1">
      <c r="B487" s="32"/>
      <c r="C487" s="128" t="s">
        <v>699</v>
      </c>
      <c r="D487" s="128" t="s">
        <v>141</v>
      </c>
      <c r="E487" s="129" t="s">
        <v>700</v>
      </c>
      <c r="F487" s="130" t="s">
        <v>701</v>
      </c>
      <c r="G487" s="131" t="s">
        <v>256</v>
      </c>
      <c r="H487" s="132">
        <v>1100</v>
      </c>
      <c r="I487" s="133"/>
      <c r="J487" s="134">
        <f>ROUND(I487*H487,2)</f>
        <v>0</v>
      </c>
      <c r="K487" s="130" t="s">
        <v>145</v>
      </c>
      <c r="L487" s="32"/>
      <c r="M487" s="135" t="s">
        <v>19</v>
      </c>
      <c r="N487" s="136" t="s">
        <v>45</v>
      </c>
      <c r="P487" s="137">
        <f>O487*H487</f>
        <v>0</v>
      </c>
      <c r="Q487" s="137">
        <v>0</v>
      </c>
      <c r="R487" s="137">
        <f>Q487*H487</f>
        <v>0</v>
      </c>
      <c r="S487" s="137">
        <v>0</v>
      </c>
      <c r="T487" s="138">
        <f>S487*H487</f>
        <v>0</v>
      </c>
      <c r="AR487" s="139" t="s">
        <v>242</v>
      </c>
      <c r="AT487" s="139" t="s">
        <v>141</v>
      </c>
      <c r="AU487" s="139" t="s">
        <v>84</v>
      </c>
      <c r="AY487" s="17" t="s">
        <v>138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7" t="s">
        <v>82</v>
      </c>
      <c r="BK487" s="140">
        <f>ROUND(I487*H487,2)</f>
        <v>0</v>
      </c>
      <c r="BL487" s="17" t="s">
        <v>242</v>
      </c>
      <c r="BM487" s="139" t="s">
        <v>702</v>
      </c>
    </row>
    <row r="488" spans="2:47" s="1" customFormat="1" ht="11.25">
      <c r="B488" s="32"/>
      <c r="D488" s="141" t="s">
        <v>147</v>
      </c>
      <c r="F488" s="142" t="s">
        <v>703</v>
      </c>
      <c r="I488" s="143"/>
      <c r="L488" s="32"/>
      <c r="M488" s="144"/>
      <c r="T488" s="53"/>
      <c r="AT488" s="17" t="s">
        <v>147</v>
      </c>
      <c r="AU488" s="17" t="s">
        <v>84</v>
      </c>
    </row>
    <row r="489" spans="2:65" s="1" customFormat="1" ht="16.5" customHeight="1">
      <c r="B489" s="32"/>
      <c r="C489" s="169" t="s">
        <v>704</v>
      </c>
      <c r="D489" s="169" t="s">
        <v>397</v>
      </c>
      <c r="E489" s="170" t="s">
        <v>705</v>
      </c>
      <c r="F489" s="171" t="s">
        <v>706</v>
      </c>
      <c r="G489" s="172" t="s">
        <v>256</v>
      </c>
      <c r="H489" s="173">
        <v>1320</v>
      </c>
      <c r="I489" s="174"/>
      <c r="J489" s="175">
        <f>ROUND(I489*H489,2)</f>
        <v>0</v>
      </c>
      <c r="K489" s="171" t="s">
        <v>145</v>
      </c>
      <c r="L489" s="176"/>
      <c r="M489" s="177" t="s">
        <v>19</v>
      </c>
      <c r="N489" s="178" t="s">
        <v>45</v>
      </c>
      <c r="P489" s="137">
        <f>O489*H489</f>
        <v>0</v>
      </c>
      <c r="Q489" s="137">
        <v>4E-05</v>
      </c>
      <c r="R489" s="137">
        <f>Q489*H489</f>
        <v>0.05280000000000001</v>
      </c>
      <c r="S489" s="137">
        <v>0</v>
      </c>
      <c r="T489" s="138">
        <f>S489*H489</f>
        <v>0</v>
      </c>
      <c r="AR489" s="139" t="s">
        <v>348</v>
      </c>
      <c r="AT489" s="139" t="s">
        <v>397</v>
      </c>
      <c r="AU489" s="139" t="s">
        <v>84</v>
      </c>
      <c r="AY489" s="17" t="s">
        <v>138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7" t="s">
        <v>82</v>
      </c>
      <c r="BK489" s="140">
        <f>ROUND(I489*H489,2)</f>
        <v>0</v>
      </c>
      <c r="BL489" s="17" t="s">
        <v>242</v>
      </c>
      <c r="BM489" s="139" t="s">
        <v>707</v>
      </c>
    </row>
    <row r="490" spans="2:51" s="13" customFormat="1" ht="11.25">
      <c r="B490" s="152"/>
      <c r="D490" s="146" t="s">
        <v>149</v>
      </c>
      <c r="F490" s="154" t="s">
        <v>708</v>
      </c>
      <c r="H490" s="155">
        <v>1320</v>
      </c>
      <c r="I490" s="156"/>
      <c r="L490" s="152"/>
      <c r="M490" s="157"/>
      <c r="T490" s="158"/>
      <c r="AT490" s="153" t="s">
        <v>149</v>
      </c>
      <c r="AU490" s="153" t="s">
        <v>84</v>
      </c>
      <c r="AV490" s="13" t="s">
        <v>84</v>
      </c>
      <c r="AW490" s="13" t="s">
        <v>4</v>
      </c>
      <c r="AX490" s="13" t="s">
        <v>82</v>
      </c>
      <c r="AY490" s="153" t="s">
        <v>138</v>
      </c>
    </row>
    <row r="491" spans="2:65" s="1" customFormat="1" ht="24.2" customHeight="1">
      <c r="B491" s="32"/>
      <c r="C491" s="128" t="s">
        <v>709</v>
      </c>
      <c r="D491" s="128" t="s">
        <v>141</v>
      </c>
      <c r="E491" s="129" t="s">
        <v>710</v>
      </c>
      <c r="F491" s="130" t="s">
        <v>711</v>
      </c>
      <c r="G491" s="131" t="s">
        <v>239</v>
      </c>
      <c r="H491" s="132">
        <v>34</v>
      </c>
      <c r="I491" s="133"/>
      <c r="J491" s="134">
        <f>ROUND(I491*H491,2)</f>
        <v>0</v>
      </c>
      <c r="K491" s="130" t="s">
        <v>145</v>
      </c>
      <c r="L491" s="32"/>
      <c r="M491" s="135" t="s">
        <v>19</v>
      </c>
      <c r="N491" s="136" t="s">
        <v>45</v>
      </c>
      <c r="P491" s="137">
        <f>O491*H491</f>
        <v>0</v>
      </c>
      <c r="Q491" s="137">
        <v>0</v>
      </c>
      <c r="R491" s="137">
        <f>Q491*H491</f>
        <v>0</v>
      </c>
      <c r="S491" s="137">
        <v>0</v>
      </c>
      <c r="T491" s="138">
        <f>S491*H491</f>
        <v>0</v>
      </c>
      <c r="AR491" s="139" t="s">
        <v>242</v>
      </c>
      <c r="AT491" s="139" t="s">
        <v>141</v>
      </c>
      <c r="AU491" s="139" t="s">
        <v>84</v>
      </c>
      <c r="AY491" s="17" t="s">
        <v>138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7" t="s">
        <v>82</v>
      </c>
      <c r="BK491" s="140">
        <f>ROUND(I491*H491,2)</f>
        <v>0</v>
      </c>
      <c r="BL491" s="17" t="s">
        <v>242</v>
      </c>
      <c r="BM491" s="139" t="s">
        <v>712</v>
      </c>
    </row>
    <row r="492" spans="2:47" s="1" customFormat="1" ht="11.25">
      <c r="B492" s="32"/>
      <c r="D492" s="141" t="s">
        <v>147</v>
      </c>
      <c r="F492" s="142" t="s">
        <v>713</v>
      </c>
      <c r="I492" s="143"/>
      <c r="L492" s="32"/>
      <c r="M492" s="144"/>
      <c r="T492" s="53"/>
      <c r="AT492" s="17" t="s">
        <v>147</v>
      </c>
      <c r="AU492" s="17" t="s">
        <v>84</v>
      </c>
    </row>
    <row r="493" spans="2:65" s="1" customFormat="1" ht="16.5" customHeight="1">
      <c r="B493" s="32"/>
      <c r="C493" s="169" t="s">
        <v>714</v>
      </c>
      <c r="D493" s="169" t="s">
        <v>397</v>
      </c>
      <c r="E493" s="170" t="s">
        <v>715</v>
      </c>
      <c r="F493" s="171" t="s">
        <v>716</v>
      </c>
      <c r="G493" s="172" t="s">
        <v>239</v>
      </c>
      <c r="H493" s="173">
        <v>34</v>
      </c>
      <c r="I493" s="174"/>
      <c r="J493" s="175">
        <f>ROUND(I493*H493,2)</f>
        <v>0</v>
      </c>
      <c r="K493" s="171" t="s">
        <v>145</v>
      </c>
      <c r="L493" s="176"/>
      <c r="M493" s="177" t="s">
        <v>19</v>
      </c>
      <c r="N493" s="178" t="s">
        <v>45</v>
      </c>
      <c r="P493" s="137">
        <f>O493*H493</f>
        <v>0</v>
      </c>
      <c r="Q493" s="137">
        <v>0.0001</v>
      </c>
      <c r="R493" s="137">
        <f>Q493*H493</f>
        <v>0.0034000000000000002</v>
      </c>
      <c r="S493" s="137">
        <v>0</v>
      </c>
      <c r="T493" s="138">
        <f>S493*H493</f>
        <v>0</v>
      </c>
      <c r="AR493" s="139" t="s">
        <v>348</v>
      </c>
      <c r="AT493" s="139" t="s">
        <v>397</v>
      </c>
      <c r="AU493" s="139" t="s">
        <v>84</v>
      </c>
      <c r="AY493" s="17" t="s">
        <v>138</v>
      </c>
      <c r="BE493" s="140">
        <f>IF(N493="základní",J493,0)</f>
        <v>0</v>
      </c>
      <c r="BF493" s="140">
        <f>IF(N493="snížená",J493,0)</f>
        <v>0</v>
      </c>
      <c r="BG493" s="140">
        <f>IF(N493="zákl. přenesená",J493,0)</f>
        <v>0</v>
      </c>
      <c r="BH493" s="140">
        <f>IF(N493="sníž. přenesená",J493,0)</f>
        <v>0</v>
      </c>
      <c r="BI493" s="140">
        <f>IF(N493="nulová",J493,0)</f>
        <v>0</v>
      </c>
      <c r="BJ493" s="17" t="s">
        <v>82</v>
      </c>
      <c r="BK493" s="140">
        <f>ROUND(I493*H493,2)</f>
        <v>0</v>
      </c>
      <c r="BL493" s="17" t="s">
        <v>242</v>
      </c>
      <c r="BM493" s="139" t="s">
        <v>717</v>
      </c>
    </row>
    <row r="494" spans="2:65" s="1" customFormat="1" ht="16.5" customHeight="1">
      <c r="B494" s="32"/>
      <c r="C494" s="169" t="s">
        <v>718</v>
      </c>
      <c r="D494" s="169" t="s">
        <v>397</v>
      </c>
      <c r="E494" s="170" t="s">
        <v>719</v>
      </c>
      <c r="F494" s="171" t="s">
        <v>720</v>
      </c>
      <c r="G494" s="172" t="s">
        <v>239</v>
      </c>
      <c r="H494" s="173">
        <v>34</v>
      </c>
      <c r="I494" s="174"/>
      <c r="J494" s="175">
        <f>ROUND(I494*H494,2)</f>
        <v>0</v>
      </c>
      <c r="K494" s="171" t="s">
        <v>145</v>
      </c>
      <c r="L494" s="176"/>
      <c r="M494" s="177" t="s">
        <v>19</v>
      </c>
      <c r="N494" s="178" t="s">
        <v>45</v>
      </c>
      <c r="P494" s="137">
        <f>O494*H494</f>
        <v>0</v>
      </c>
      <c r="Q494" s="137">
        <v>0.0001</v>
      </c>
      <c r="R494" s="137">
        <f>Q494*H494</f>
        <v>0.0034000000000000002</v>
      </c>
      <c r="S494" s="137">
        <v>0</v>
      </c>
      <c r="T494" s="138">
        <f>S494*H494</f>
        <v>0</v>
      </c>
      <c r="AR494" s="139" t="s">
        <v>348</v>
      </c>
      <c r="AT494" s="139" t="s">
        <v>397</v>
      </c>
      <c r="AU494" s="139" t="s">
        <v>84</v>
      </c>
      <c r="AY494" s="17" t="s">
        <v>138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7" t="s">
        <v>82</v>
      </c>
      <c r="BK494" s="140">
        <f>ROUND(I494*H494,2)</f>
        <v>0</v>
      </c>
      <c r="BL494" s="17" t="s">
        <v>242</v>
      </c>
      <c r="BM494" s="139" t="s">
        <v>721</v>
      </c>
    </row>
    <row r="495" spans="2:65" s="1" customFormat="1" ht="16.5" customHeight="1">
      <c r="B495" s="32"/>
      <c r="C495" s="128" t="s">
        <v>722</v>
      </c>
      <c r="D495" s="128" t="s">
        <v>141</v>
      </c>
      <c r="E495" s="129" t="s">
        <v>723</v>
      </c>
      <c r="F495" s="130" t="s">
        <v>724</v>
      </c>
      <c r="G495" s="131" t="s">
        <v>239</v>
      </c>
      <c r="H495" s="132">
        <v>5</v>
      </c>
      <c r="I495" s="133"/>
      <c r="J495" s="134">
        <f>ROUND(I495*H495,2)</f>
        <v>0</v>
      </c>
      <c r="K495" s="130" t="s">
        <v>145</v>
      </c>
      <c r="L495" s="32"/>
      <c r="M495" s="135" t="s">
        <v>19</v>
      </c>
      <c r="N495" s="136" t="s">
        <v>45</v>
      </c>
      <c r="P495" s="137">
        <f>O495*H495</f>
        <v>0</v>
      </c>
      <c r="Q495" s="137">
        <v>0</v>
      </c>
      <c r="R495" s="137">
        <f>Q495*H495</f>
        <v>0</v>
      </c>
      <c r="S495" s="137">
        <v>0</v>
      </c>
      <c r="T495" s="138">
        <f>S495*H495</f>
        <v>0</v>
      </c>
      <c r="AR495" s="139" t="s">
        <v>242</v>
      </c>
      <c r="AT495" s="139" t="s">
        <v>141</v>
      </c>
      <c r="AU495" s="139" t="s">
        <v>84</v>
      </c>
      <c r="AY495" s="17" t="s">
        <v>138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7" t="s">
        <v>82</v>
      </c>
      <c r="BK495" s="140">
        <f>ROUND(I495*H495,2)</f>
        <v>0</v>
      </c>
      <c r="BL495" s="17" t="s">
        <v>242</v>
      </c>
      <c r="BM495" s="139" t="s">
        <v>725</v>
      </c>
    </row>
    <row r="496" spans="2:47" s="1" customFormat="1" ht="11.25">
      <c r="B496" s="32"/>
      <c r="D496" s="141" t="s">
        <v>147</v>
      </c>
      <c r="F496" s="142" t="s">
        <v>726</v>
      </c>
      <c r="I496" s="143"/>
      <c r="L496" s="32"/>
      <c r="M496" s="144"/>
      <c r="T496" s="53"/>
      <c r="AT496" s="17" t="s">
        <v>147</v>
      </c>
      <c r="AU496" s="17" t="s">
        <v>84</v>
      </c>
    </row>
    <row r="497" spans="2:65" s="1" customFormat="1" ht="16.5" customHeight="1">
      <c r="B497" s="32"/>
      <c r="C497" s="169" t="s">
        <v>727</v>
      </c>
      <c r="D497" s="169" t="s">
        <v>397</v>
      </c>
      <c r="E497" s="170" t="s">
        <v>728</v>
      </c>
      <c r="F497" s="171" t="s">
        <v>729</v>
      </c>
      <c r="G497" s="172" t="s">
        <v>239</v>
      </c>
      <c r="H497" s="173">
        <v>5</v>
      </c>
      <c r="I497" s="174"/>
      <c r="J497" s="175">
        <f>ROUND(I497*H497,2)</f>
        <v>0</v>
      </c>
      <c r="K497" s="171" t="s">
        <v>145</v>
      </c>
      <c r="L497" s="176"/>
      <c r="M497" s="177" t="s">
        <v>19</v>
      </c>
      <c r="N497" s="178" t="s">
        <v>45</v>
      </c>
      <c r="P497" s="137">
        <f>O497*H497</f>
        <v>0</v>
      </c>
      <c r="Q497" s="137">
        <v>0.00042</v>
      </c>
      <c r="R497" s="137">
        <f>Q497*H497</f>
        <v>0.0021000000000000003</v>
      </c>
      <c r="S497" s="137">
        <v>0</v>
      </c>
      <c r="T497" s="138">
        <f>S497*H497</f>
        <v>0</v>
      </c>
      <c r="AR497" s="139" t="s">
        <v>348</v>
      </c>
      <c r="AT497" s="139" t="s">
        <v>397</v>
      </c>
      <c r="AU497" s="139" t="s">
        <v>84</v>
      </c>
      <c r="AY497" s="17" t="s">
        <v>138</v>
      </c>
      <c r="BE497" s="140">
        <f>IF(N497="základní",J497,0)</f>
        <v>0</v>
      </c>
      <c r="BF497" s="140">
        <f>IF(N497="snížená",J497,0)</f>
        <v>0</v>
      </c>
      <c r="BG497" s="140">
        <f>IF(N497="zákl. přenesená",J497,0)</f>
        <v>0</v>
      </c>
      <c r="BH497" s="140">
        <f>IF(N497="sníž. přenesená",J497,0)</f>
        <v>0</v>
      </c>
      <c r="BI497" s="140">
        <f>IF(N497="nulová",J497,0)</f>
        <v>0</v>
      </c>
      <c r="BJ497" s="17" t="s">
        <v>82</v>
      </c>
      <c r="BK497" s="140">
        <f>ROUND(I497*H497,2)</f>
        <v>0</v>
      </c>
      <c r="BL497" s="17" t="s">
        <v>242</v>
      </c>
      <c r="BM497" s="139" t="s">
        <v>730</v>
      </c>
    </row>
    <row r="498" spans="2:65" s="1" customFormat="1" ht="24.2" customHeight="1">
      <c r="B498" s="32"/>
      <c r="C498" s="128" t="s">
        <v>292</v>
      </c>
      <c r="D498" s="128" t="s">
        <v>141</v>
      </c>
      <c r="E498" s="129" t="s">
        <v>731</v>
      </c>
      <c r="F498" s="130" t="s">
        <v>732</v>
      </c>
      <c r="G498" s="131" t="s">
        <v>405</v>
      </c>
      <c r="H498" s="179"/>
      <c r="I498" s="133"/>
      <c r="J498" s="134">
        <f>ROUND(I498*H498,2)</f>
        <v>0</v>
      </c>
      <c r="K498" s="130" t="s">
        <v>145</v>
      </c>
      <c r="L498" s="32"/>
      <c r="M498" s="135" t="s">
        <v>19</v>
      </c>
      <c r="N498" s="136" t="s">
        <v>45</v>
      </c>
      <c r="P498" s="137">
        <f>O498*H498</f>
        <v>0</v>
      </c>
      <c r="Q498" s="137">
        <v>0</v>
      </c>
      <c r="R498" s="137">
        <f>Q498*H498</f>
        <v>0</v>
      </c>
      <c r="S498" s="137">
        <v>0</v>
      </c>
      <c r="T498" s="138">
        <f>S498*H498</f>
        <v>0</v>
      </c>
      <c r="AR498" s="139" t="s">
        <v>242</v>
      </c>
      <c r="AT498" s="139" t="s">
        <v>141</v>
      </c>
      <c r="AU498" s="139" t="s">
        <v>84</v>
      </c>
      <c r="AY498" s="17" t="s">
        <v>138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7" t="s">
        <v>82</v>
      </c>
      <c r="BK498" s="140">
        <f>ROUND(I498*H498,2)</f>
        <v>0</v>
      </c>
      <c r="BL498" s="17" t="s">
        <v>242</v>
      </c>
      <c r="BM498" s="139" t="s">
        <v>733</v>
      </c>
    </row>
    <row r="499" spans="2:47" s="1" customFormat="1" ht="11.25">
      <c r="B499" s="32"/>
      <c r="D499" s="141" t="s">
        <v>147</v>
      </c>
      <c r="F499" s="142" t="s">
        <v>734</v>
      </c>
      <c r="I499" s="143"/>
      <c r="L499" s="32"/>
      <c r="M499" s="144"/>
      <c r="T499" s="53"/>
      <c r="AT499" s="17" t="s">
        <v>147</v>
      </c>
      <c r="AU499" s="17" t="s">
        <v>84</v>
      </c>
    </row>
    <row r="500" spans="2:63" s="11" customFormat="1" ht="22.9" customHeight="1">
      <c r="B500" s="116"/>
      <c r="D500" s="117" t="s">
        <v>73</v>
      </c>
      <c r="E500" s="126" t="s">
        <v>735</v>
      </c>
      <c r="F500" s="126" t="s">
        <v>736</v>
      </c>
      <c r="I500" s="119"/>
      <c r="J500" s="127">
        <f>BK500</f>
        <v>0</v>
      </c>
      <c r="L500" s="116"/>
      <c r="M500" s="121"/>
      <c r="P500" s="122">
        <f>SUM(P501:P540)</f>
        <v>0</v>
      </c>
      <c r="R500" s="122">
        <f>SUM(R501:R540)</f>
        <v>0.17928000000000002</v>
      </c>
      <c r="T500" s="123">
        <f>SUM(T501:T540)</f>
        <v>0.062</v>
      </c>
      <c r="AR500" s="117" t="s">
        <v>84</v>
      </c>
      <c r="AT500" s="124" t="s">
        <v>73</v>
      </c>
      <c r="AU500" s="124" t="s">
        <v>82</v>
      </c>
      <c r="AY500" s="117" t="s">
        <v>138</v>
      </c>
      <c r="BK500" s="125">
        <f>SUM(BK501:BK540)</f>
        <v>0</v>
      </c>
    </row>
    <row r="501" spans="2:65" s="1" customFormat="1" ht="21.75" customHeight="1">
      <c r="B501" s="32"/>
      <c r="C501" s="128" t="s">
        <v>737</v>
      </c>
      <c r="D501" s="128" t="s">
        <v>141</v>
      </c>
      <c r="E501" s="129" t="s">
        <v>738</v>
      </c>
      <c r="F501" s="130" t="s">
        <v>739</v>
      </c>
      <c r="G501" s="131" t="s">
        <v>239</v>
      </c>
      <c r="H501" s="132">
        <v>1</v>
      </c>
      <c r="I501" s="133"/>
      <c r="J501" s="134">
        <f>ROUND(I501*H501,2)</f>
        <v>0</v>
      </c>
      <c r="K501" s="130" t="s">
        <v>145</v>
      </c>
      <c r="L501" s="32"/>
      <c r="M501" s="135" t="s">
        <v>19</v>
      </c>
      <c r="N501" s="136" t="s">
        <v>45</v>
      </c>
      <c r="P501" s="137">
        <f>O501*H501</f>
        <v>0</v>
      </c>
      <c r="Q501" s="137">
        <v>0</v>
      </c>
      <c r="R501" s="137">
        <f>Q501*H501</f>
        <v>0</v>
      </c>
      <c r="S501" s="137">
        <v>0</v>
      </c>
      <c r="T501" s="138">
        <f>S501*H501</f>
        <v>0</v>
      </c>
      <c r="AR501" s="139" t="s">
        <v>242</v>
      </c>
      <c r="AT501" s="139" t="s">
        <v>141</v>
      </c>
      <c r="AU501" s="139" t="s">
        <v>84</v>
      </c>
      <c r="AY501" s="17" t="s">
        <v>138</v>
      </c>
      <c r="BE501" s="140">
        <f>IF(N501="základní",J501,0)</f>
        <v>0</v>
      </c>
      <c r="BF501" s="140">
        <f>IF(N501="snížená",J501,0)</f>
        <v>0</v>
      </c>
      <c r="BG501" s="140">
        <f>IF(N501="zákl. přenesená",J501,0)</f>
        <v>0</v>
      </c>
      <c r="BH501" s="140">
        <f>IF(N501="sníž. přenesená",J501,0)</f>
        <v>0</v>
      </c>
      <c r="BI501" s="140">
        <f>IF(N501="nulová",J501,0)</f>
        <v>0</v>
      </c>
      <c r="BJ501" s="17" t="s">
        <v>82</v>
      </c>
      <c r="BK501" s="140">
        <f>ROUND(I501*H501,2)</f>
        <v>0</v>
      </c>
      <c r="BL501" s="17" t="s">
        <v>242</v>
      </c>
      <c r="BM501" s="139" t="s">
        <v>740</v>
      </c>
    </row>
    <row r="502" spans="2:47" s="1" customFormat="1" ht="11.25">
      <c r="B502" s="32"/>
      <c r="D502" s="141" t="s">
        <v>147</v>
      </c>
      <c r="F502" s="142" t="s">
        <v>741</v>
      </c>
      <c r="I502" s="143"/>
      <c r="L502" s="32"/>
      <c r="M502" s="144"/>
      <c r="T502" s="53"/>
      <c r="AT502" s="17" t="s">
        <v>147</v>
      </c>
      <c r="AU502" s="17" t="s">
        <v>84</v>
      </c>
    </row>
    <row r="503" spans="2:65" s="1" customFormat="1" ht="16.5" customHeight="1">
      <c r="B503" s="32"/>
      <c r="C503" s="169" t="s">
        <v>742</v>
      </c>
      <c r="D503" s="169" t="s">
        <v>397</v>
      </c>
      <c r="E503" s="170" t="s">
        <v>743</v>
      </c>
      <c r="F503" s="171" t="s">
        <v>744</v>
      </c>
      <c r="G503" s="172" t="s">
        <v>239</v>
      </c>
      <c r="H503" s="173">
        <v>1</v>
      </c>
      <c r="I503" s="174"/>
      <c r="J503" s="175">
        <f>ROUND(I503*H503,2)</f>
        <v>0</v>
      </c>
      <c r="K503" s="171" t="s">
        <v>19</v>
      </c>
      <c r="L503" s="176"/>
      <c r="M503" s="177" t="s">
        <v>19</v>
      </c>
      <c r="N503" s="178" t="s">
        <v>45</v>
      </c>
      <c r="P503" s="137">
        <f>O503*H503</f>
        <v>0</v>
      </c>
      <c r="Q503" s="137">
        <v>0</v>
      </c>
      <c r="R503" s="137">
        <f>Q503*H503</f>
        <v>0</v>
      </c>
      <c r="S503" s="137">
        <v>0</v>
      </c>
      <c r="T503" s="138">
        <f>S503*H503</f>
        <v>0</v>
      </c>
      <c r="AR503" s="139" t="s">
        <v>348</v>
      </c>
      <c r="AT503" s="139" t="s">
        <v>397</v>
      </c>
      <c r="AU503" s="139" t="s">
        <v>84</v>
      </c>
      <c r="AY503" s="17" t="s">
        <v>138</v>
      </c>
      <c r="BE503" s="140">
        <f>IF(N503="základní",J503,0)</f>
        <v>0</v>
      </c>
      <c r="BF503" s="140">
        <f>IF(N503="snížená",J503,0)</f>
        <v>0</v>
      </c>
      <c r="BG503" s="140">
        <f>IF(N503="zákl. přenesená",J503,0)</f>
        <v>0</v>
      </c>
      <c r="BH503" s="140">
        <f>IF(N503="sníž. přenesená",J503,0)</f>
        <v>0</v>
      </c>
      <c r="BI503" s="140">
        <f>IF(N503="nulová",J503,0)</f>
        <v>0</v>
      </c>
      <c r="BJ503" s="17" t="s">
        <v>82</v>
      </c>
      <c r="BK503" s="140">
        <f>ROUND(I503*H503,2)</f>
        <v>0</v>
      </c>
      <c r="BL503" s="17" t="s">
        <v>242</v>
      </c>
      <c r="BM503" s="139" t="s">
        <v>745</v>
      </c>
    </row>
    <row r="504" spans="2:65" s="1" customFormat="1" ht="24.2" customHeight="1">
      <c r="B504" s="32"/>
      <c r="C504" s="128" t="s">
        <v>746</v>
      </c>
      <c r="D504" s="128" t="s">
        <v>141</v>
      </c>
      <c r="E504" s="129" t="s">
        <v>747</v>
      </c>
      <c r="F504" s="130" t="s">
        <v>748</v>
      </c>
      <c r="G504" s="131" t="s">
        <v>239</v>
      </c>
      <c r="H504" s="132">
        <v>1</v>
      </c>
      <c r="I504" s="133"/>
      <c r="J504" s="134">
        <f>ROUND(I504*H504,2)</f>
        <v>0</v>
      </c>
      <c r="K504" s="130" t="s">
        <v>145</v>
      </c>
      <c r="L504" s="32"/>
      <c r="M504" s="135" t="s">
        <v>19</v>
      </c>
      <c r="N504" s="136" t="s">
        <v>45</v>
      </c>
      <c r="P504" s="137">
        <f>O504*H504</f>
        <v>0</v>
      </c>
      <c r="Q504" s="137">
        <v>0</v>
      </c>
      <c r="R504" s="137">
        <f>Q504*H504</f>
        <v>0</v>
      </c>
      <c r="S504" s="137">
        <v>0</v>
      </c>
      <c r="T504" s="138">
        <f>S504*H504</f>
        <v>0</v>
      </c>
      <c r="AR504" s="139" t="s">
        <v>242</v>
      </c>
      <c r="AT504" s="139" t="s">
        <v>141</v>
      </c>
      <c r="AU504" s="139" t="s">
        <v>84</v>
      </c>
      <c r="AY504" s="17" t="s">
        <v>138</v>
      </c>
      <c r="BE504" s="140">
        <f>IF(N504="základní",J504,0)</f>
        <v>0</v>
      </c>
      <c r="BF504" s="140">
        <f>IF(N504="snížená",J504,0)</f>
        <v>0</v>
      </c>
      <c r="BG504" s="140">
        <f>IF(N504="zákl. přenesená",J504,0)</f>
        <v>0</v>
      </c>
      <c r="BH504" s="140">
        <f>IF(N504="sníž. přenesená",J504,0)</f>
        <v>0</v>
      </c>
      <c r="BI504" s="140">
        <f>IF(N504="nulová",J504,0)</f>
        <v>0</v>
      </c>
      <c r="BJ504" s="17" t="s">
        <v>82</v>
      </c>
      <c r="BK504" s="140">
        <f>ROUND(I504*H504,2)</f>
        <v>0</v>
      </c>
      <c r="BL504" s="17" t="s">
        <v>242</v>
      </c>
      <c r="BM504" s="139" t="s">
        <v>749</v>
      </c>
    </row>
    <row r="505" spans="2:47" s="1" customFormat="1" ht="11.25">
      <c r="B505" s="32"/>
      <c r="D505" s="141" t="s">
        <v>147</v>
      </c>
      <c r="F505" s="142" t="s">
        <v>750</v>
      </c>
      <c r="I505" s="143"/>
      <c r="L505" s="32"/>
      <c r="M505" s="144"/>
      <c r="T505" s="53"/>
      <c r="AT505" s="17" t="s">
        <v>147</v>
      </c>
      <c r="AU505" s="17" t="s">
        <v>84</v>
      </c>
    </row>
    <row r="506" spans="2:65" s="1" customFormat="1" ht="16.5" customHeight="1">
      <c r="B506" s="32"/>
      <c r="C506" s="169" t="s">
        <v>751</v>
      </c>
      <c r="D506" s="169" t="s">
        <v>397</v>
      </c>
      <c r="E506" s="170" t="s">
        <v>752</v>
      </c>
      <c r="F506" s="171" t="s">
        <v>753</v>
      </c>
      <c r="G506" s="172" t="s">
        <v>239</v>
      </c>
      <c r="H506" s="173">
        <v>1</v>
      </c>
      <c r="I506" s="174"/>
      <c r="J506" s="175">
        <f>ROUND(I506*H506,2)</f>
        <v>0</v>
      </c>
      <c r="K506" s="171" t="s">
        <v>19</v>
      </c>
      <c r="L506" s="176"/>
      <c r="M506" s="177" t="s">
        <v>19</v>
      </c>
      <c r="N506" s="178" t="s">
        <v>45</v>
      </c>
      <c r="P506" s="137">
        <f>O506*H506</f>
        <v>0</v>
      </c>
      <c r="Q506" s="137">
        <v>0.018</v>
      </c>
      <c r="R506" s="137">
        <f>Q506*H506</f>
        <v>0.018</v>
      </c>
      <c r="S506" s="137">
        <v>0</v>
      </c>
      <c r="T506" s="138">
        <f>S506*H506</f>
        <v>0</v>
      </c>
      <c r="AR506" s="139" t="s">
        <v>348</v>
      </c>
      <c r="AT506" s="139" t="s">
        <v>397</v>
      </c>
      <c r="AU506" s="139" t="s">
        <v>84</v>
      </c>
      <c r="AY506" s="17" t="s">
        <v>138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7" t="s">
        <v>82</v>
      </c>
      <c r="BK506" s="140">
        <f>ROUND(I506*H506,2)</f>
        <v>0</v>
      </c>
      <c r="BL506" s="17" t="s">
        <v>242</v>
      </c>
      <c r="BM506" s="139" t="s">
        <v>754</v>
      </c>
    </row>
    <row r="507" spans="2:65" s="1" customFormat="1" ht="24.2" customHeight="1">
      <c r="B507" s="32"/>
      <c r="C507" s="128" t="s">
        <v>755</v>
      </c>
      <c r="D507" s="128" t="s">
        <v>141</v>
      </c>
      <c r="E507" s="129" t="s">
        <v>756</v>
      </c>
      <c r="F507" s="130" t="s">
        <v>757</v>
      </c>
      <c r="G507" s="131" t="s">
        <v>239</v>
      </c>
      <c r="H507" s="132">
        <v>1</v>
      </c>
      <c r="I507" s="133"/>
      <c r="J507" s="134">
        <f>ROUND(I507*H507,2)</f>
        <v>0</v>
      </c>
      <c r="K507" s="130" t="s">
        <v>145</v>
      </c>
      <c r="L507" s="32"/>
      <c r="M507" s="135" t="s">
        <v>19</v>
      </c>
      <c r="N507" s="136" t="s">
        <v>45</v>
      </c>
      <c r="P507" s="137">
        <f>O507*H507</f>
        <v>0</v>
      </c>
      <c r="Q507" s="137">
        <v>0</v>
      </c>
      <c r="R507" s="137">
        <f>Q507*H507</f>
        <v>0</v>
      </c>
      <c r="S507" s="137">
        <v>0.028</v>
      </c>
      <c r="T507" s="138">
        <f>S507*H507</f>
        <v>0.028</v>
      </c>
      <c r="AR507" s="139" t="s">
        <v>242</v>
      </c>
      <c r="AT507" s="139" t="s">
        <v>141</v>
      </c>
      <c r="AU507" s="139" t="s">
        <v>84</v>
      </c>
      <c r="AY507" s="17" t="s">
        <v>138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7" t="s">
        <v>82</v>
      </c>
      <c r="BK507" s="140">
        <f>ROUND(I507*H507,2)</f>
        <v>0</v>
      </c>
      <c r="BL507" s="17" t="s">
        <v>242</v>
      </c>
      <c r="BM507" s="139" t="s">
        <v>758</v>
      </c>
    </row>
    <row r="508" spans="2:47" s="1" customFormat="1" ht="11.25">
      <c r="B508" s="32"/>
      <c r="D508" s="141" t="s">
        <v>147</v>
      </c>
      <c r="F508" s="142" t="s">
        <v>759</v>
      </c>
      <c r="I508" s="143"/>
      <c r="L508" s="32"/>
      <c r="M508" s="144"/>
      <c r="T508" s="53"/>
      <c r="AT508" s="17" t="s">
        <v>147</v>
      </c>
      <c r="AU508" s="17" t="s">
        <v>84</v>
      </c>
    </row>
    <row r="509" spans="2:51" s="12" customFormat="1" ht="11.25">
      <c r="B509" s="145"/>
      <c r="D509" s="146" t="s">
        <v>149</v>
      </c>
      <c r="E509" s="147" t="s">
        <v>19</v>
      </c>
      <c r="F509" s="148" t="s">
        <v>198</v>
      </c>
      <c r="H509" s="147" t="s">
        <v>19</v>
      </c>
      <c r="I509" s="149"/>
      <c r="L509" s="145"/>
      <c r="M509" s="150"/>
      <c r="T509" s="151"/>
      <c r="AT509" s="147" t="s">
        <v>149</v>
      </c>
      <c r="AU509" s="147" t="s">
        <v>84</v>
      </c>
      <c r="AV509" s="12" t="s">
        <v>82</v>
      </c>
      <c r="AW509" s="12" t="s">
        <v>36</v>
      </c>
      <c r="AX509" s="12" t="s">
        <v>74</v>
      </c>
      <c r="AY509" s="147" t="s">
        <v>138</v>
      </c>
    </row>
    <row r="510" spans="2:51" s="13" customFormat="1" ht="11.25">
      <c r="B510" s="152"/>
      <c r="D510" s="146" t="s">
        <v>149</v>
      </c>
      <c r="E510" s="153" t="s">
        <v>19</v>
      </c>
      <c r="F510" s="154" t="s">
        <v>82</v>
      </c>
      <c r="H510" s="155">
        <v>1</v>
      </c>
      <c r="I510" s="156"/>
      <c r="L510" s="152"/>
      <c r="M510" s="157"/>
      <c r="T510" s="158"/>
      <c r="AT510" s="153" t="s">
        <v>149</v>
      </c>
      <c r="AU510" s="153" t="s">
        <v>84</v>
      </c>
      <c r="AV510" s="13" t="s">
        <v>84</v>
      </c>
      <c r="AW510" s="13" t="s">
        <v>36</v>
      </c>
      <c r="AX510" s="13" t="s">
        <v>82</v>
      </c>
      <c r="AY510" s="153" t="s">
        <v>138</v>
      </c>
    </row>
    <row r="511" spans="2:65" s="1" customFormat="1" ht="16.5" customHeight="1">
      <c r="B511" s="32"/>
      <c r="C511" s="128" t="s">
        <v>760</v>
      </c>
      <c r="D511" s="128" t="s">
        <v>141</v>
      </c>
      <c r="E511" s="129" t="s">
        <v>761</v>
      </c>
      <c r="F511" s="130" t="s">
        <v>762</v>
      </c>
      <c r="G511" s="131" t="s">
        <v>239</v>
      </c>
      <c r="H511" s="132">
        <v>1</v>
      </c>
      <c r="I511" s="133"/>
      <c r="J511" s="134">
        <f>ROUND(I511*H511,2)</f>
        <v>0</v>
      </c>
      <c r="K511" s="130" t="s">
        <v>145</v>
      </c>
      <c r="L511" s="32"/>
      <c r="M511" s="135" t="s">
        <v>19</v>
      </c>
      <c r="N511" s="136" t="s">
        <v>45</v>
      </c>
      <c r="P511" s="137">
        <f>O511*H511</f>
        <v>0</v>
      </c>
      <c r="Q511" s="137">
        <v>0</v>
      </c>
      <c r="R511" s="137">
        <f>Q511*H511</f>
        <v>0</v>
      </c>
      <c r="S511" s="137">
        <v>0</v>
      </c>
      <c r="T511" s="138">
        <f>S511*H511</f>
        <v>0</v>
      </c>
      <c r="AR511" s="139" t="s">
        <v>242</v>
      </c>
      <c r="AT511" s="139" t="s">
        <v>141</v>
      </c>
      <c r="AU511" s="139" t="s">
        <v>84</v>
      </c>
      <c r="AY511" s="17" t="s">
        <v>138</v>
      </c>
      <c r="BE511" s="140">
        <f>IF(N511="základní",J511,0)</f>
        <v>0</v>
      </c>
      <c r="BF511" s="140">
        <f>IF(N511="snížená",J511,0)</f>
        <v>0</v>
      </c>
      <c r="BG511" s="140">
        <f>IF(N511="zákl. přenesená",J511,0)</f>
        <v>0</v>
      </c>
      <c r="BH511" s="140">
        <f>IF(N511="sníž. přenesená",J511,0)</f>
        <v>0</v>
      </c>
      <c r="BI511" s="140">
        <f>IF(N511="nulová",J511,0)</f>
        <v>0</v>
      </c>
      <c r="BJ511" s="17" t="s">
        <v>82</v>
      </c>
      <c r="BK511" s="140">
        <f>ROUND(I511*H511,2)</f>
        <v>0</v>
      </c>
      <c r="BL511" s="17" t="s">
        <v>242</v>
      </c>
      <c r="BM511" s="139" t="s">
        <v>763</v>
      </c>
    </row>
    <row r="512" spans="2:47" s="1" customFormat="1" ht="11.25">
      <c r="B512" s="32"/>
      <c r="D512" s="141" t="s">
        <v>147</v>
      </c>
      <c r="F512" s="142" t="s">
        <v>764</v>
      </c>
      <c r="I512" s="143"/>
      <c r="L512" s="32"/>
      <c r="M512" s="144"/>
      <c r="T512" s="53"/>
      <c r="AT512" s="17" t="s">
        <v>147</v>
      </c>
      <c r="AU512" s="17" t="s">
        <v>84</v>
      </c>
    </row>
    <row r="513" spans="2:65" s="1" customFormat="1" ht="16.5" customHeight="1">
      <c r="B513" s="32"/>
      <c r="C513" s="169" t="s">
        <v>765</v>
      </c>
      <c r="D513" s="169" t="s">
        <v>397</v>
      </c>
      <c r="E513" s="170" t="s">
        <v>766</v>
      </c>
      <c r="F513" s="171" t="s">
        <v>767</v>
      </c>
      <c r="G513" s="172" t="s">
        <v>239</v>
      </c>
      <c r="H513" s="173">
        <v>1</v>
      </c>
      <c r="I513" s="174"/>
      <c r="J513" s="175">
        <f>ROUND(I513*H513,2)</f>
        <v>0</v>
      </c>
      <c r="K513" s="171" t="s">
        <v>145</v>
      </c>
      <c r="L513" s="176"/>
      <c r="M513" s="177" t="s">
        <v>19</v>
      </c>
      <c r="N513" s="178" t="s">
        <v>45</v>
      </c>
      <c r="P513" s="137">
        <f>O513*H513</f>
        <v>0</v>
      </c>
      <c r="Q513" s="137">
        <v>0.068</v>
      </c>
      <c r="R513" s="137">
        <f>Q513*H513</f>
        <v>0.068</v>
      </c>
      <c r="S513" s="137">
        <v>0</v>
      </c>
      <c r="T513" s="138">
        <f>S513*H513</f>
        <v>0</v>
      </c>
      <c r="AR513" s="139" t="s">
        <v>348</v>
      </c>
      <c r="AT513" s="139" t="s">
        <v>397</v>
      </c>
      <c r="AU513" s="139" t="s">
        <v>84</v>
      </c>
      <c r="AY513" s="17" t="s">
        <v>138</v>
      </c>
      <c r="BE513" s="140">
        <f>IF(N513="základní",J513,0)</f>
        <v>0</v>
      </c>
      <c r="BF513" s="140">
        <f>IF(N513="snížená",J513,0)</f>
        <v>0</v>
      </c>
      <c r="BG513" s="140">
        <f>IF(N513="zákl. přenesená",J513,0)</f>
        <v>0</v>
      </c>
      <c r="BH513" s="140">
        <f>IF(N513="sníž. přenesená",J513,0)</f>
        <v>0</v>
      </c>
      <c r="BI513" s="140">
        <f>IF(N513="nulová",J513,0)</f>
        <v>0</v>
      </c>
      <c r="BJ513" s="17" t="s">
        <v>82</v>
      </c>
      <c r="BK513" s="140">
        <f>ROUND(I513*H513,2)</f>
        <v>0</v>
      </c>
      <c r="BL513" s="17" t="s">
        <v>242</v>
      </c>
      <c r="BM513" s="139" t="s">
        <v>768</v>
      </c>
    </row>
    <row r="514" spans="2:65" s="1" customFormat="1" ht="16.5" customHeight="1">
      <c r="B514" s="32"/>
      <c r="C514" s="128" t="s">
        <v>769</v>
      </c>
      <c r="D514" s="128" t="s">
        <v>141</v>
      </c>
      <c r="E514" s="129" t="s">
        <v>770</v>
      </c>
      <c r="F514" s="130" t="s">
        <v>771</v>
      </c>
      <c r="G514" s="131" t="s">
        <v>239</v>
      </c>
      <c r="H514" s="132">
        <v>1</v>
      </c>
      <c r="I514" s="133"/>
      <c r="J514" s="134">
        <f>ROUND(I514*H514,2)</f>
        <v>0</v>
      </c>
      <c r="K514" s="130" t="s">
        <v>145</v>
      </c>
      <c r="L514" s="32"/>
      <c r="M514" s="135" t="s">
        <v>19</v>
      </c>
      <c r="N514" s="136" t="s">
        <v>45</v>
      </c>
      <c r="P514" s="137">
        <f>O514*H514</f>
        <v>0</v>
      </c>
      <c r="Q514" s="137">
        <v>0</v>
      </c>
      <c r="R514" s="137">
        <f>Q514*H514</f>
        <v>0</v>
      </c>
      <c r="S514" s="137">
        <v>0.034</v>
      </c>
      <c r="T514" s="138">
        <f>S514*H514</f>
        <v>0.034</v>
      </c>
      <c r="AR514" s="139" t="s">
        <v>242</v>
      </c>
      <c r="AT514" s="139" t="s">
        <v>141</v>
      </c>
      <c r="AU514" s="139" t="s">
        <v>84</v>
      </c>
      <c r="AY514" s="17" t="s">
        <v>138</v>
      </c>
      <c r="BE514" s="140">
        <f>IF(N514="základní",J514,0)</f>
        <v>0</v>
      </c>
      <c r="BF514" s="140">
        <f>IF(N514="snížená",J514,0)</f>
        <v>0</v>
      </c>
      <c r="BG514" s="140">
        <f>IF(N514="zákl. přenesená",J514,0)</f>
        <v>0</v>
      </c>
      <c r="BH514" s="140">
        <f>IF(N514="sníž. přenesená",J514,0)</f>
        <v>0</v>
      </c>
      <c r="BI514" s="140">
        <f>IF(N514="nulová",J514,0)</f>
        <v>0</v>
      </c>
      <c r="BJ514" s="17" t="s">
        <v>82</v>
      </c>
      <c r="BK514" s="140">
        <f>ROUND(I514*H514,2)</f>
        <v>0</v>
      </c>
      <c r="BL514" s="17" t="s">
        <v>242</v>
      </c>
      <c r="BM514" s="139" t="s">
        <v>772</v>
      </c>
    </row>
    <row r="515" spans="2:47" s="1" customFormat="1" ht="11.25">
      <c r="B515" s="32"/>
      <c r="D515" s="141" t="s">
        <v>147</v>
      </c>
      <c r="F515" s="142" t="s">
        <v>773</v>
      </c>
      <c r="I515" s="143"/>
      <c r="L515" s="32"/>
      <c r="M515" s="144"/>
      <c r="T515" s="53"/>
      <c r="AT515" s="17" t="s">
        <v>147</v>
      </c>
      <c r="AU515" s="17" t="s">
        <v>84</v>
      </c>
    </row>
    <row r="516" spans="2:65" s="1" customFormat="1" ht="16.5" customHeight="1">
      <c r="B516" s="32"/>
      <c r="C516" s="128" t="s">
        <v>774</v>
      </c>
      <c r="D516" s="128" t="s">
        <v>141</v>
      </c>
      <c r="E516" s="129" t="s">
        <v>775</v>
      </c>
      <c r="F516" s="130" t="s">
        <v>776</v>
      </c>
      <c r="G516" s="131" t="s">
        <v>256</v>
      </c>
      <c r="H516" s="132">
        <v>40</v>
      </c>
      <c r="I516" s="133"/>
      <c r="J516" s="134">
        <f>ROUND(I516*H516,2)</f>
        <v>0</v>
      </c>
      <c r="K516" s="130" t="s">
        <v>145</v>
      </c>
      <c r="L516" s="32"/>
      <c r="M516" s="135" t="s">
        <v>19</v>
      </c>
      <c r="N516" s="136" t="s">
        <v>45</v>
      </c>
      <c r="P516" s="137">
        <f>O516*H516</f>
        <v>0</v>
      </c>
      <c r="Q516" s="137">
        <v>0</v>
      </c>
      <c r="R516" s="137">
        <f>Q516*H516</f>
        <v>0</v>
      </c>
      <c r="S516" s="137">
        <v>0</v>
      </c>
      <c r="T516" s="138">
        <f>S516*H516</f>
        <v>0</v>
      </c>
      <c r="AR516" s="139" t="s">
        <v>242</v>
      </c>
      <c r="AT516" s="139" t="s">
        <v>141</v>
      </c>
      <c r="AU516" s="139" t="s">
        <v>84</v>
      </c>
      <c r="AY516" s="17" t="s">
        <v>138</v>
      </c>
      <c r="BE516" s="140">
        <f>IF(N516="základní",J516,0)</f>
        <v>0</v>
      </c>
      <c r="BF516" s="140">
        <f>IF(N516="snížená",J516,0)</f>
        <v>0</v>
      </c>
      <c r="BG516" s="140">
        <f>IF(N516="zákl. přenesená",J516,0)</f>
        <v>0</v>
      </c>
      <c r="BH516" s="140">
        <f>IF(N516="sníž. přenesená",J516,0)</f>
        <v>0</v>
      </c>
      <c r="BI516" s="140">
        <f>IF(N516="nulová",J516,0)</f>
        <v>0</v>
      </c>
      <c r="BJ516" s="17" t="s">
        <v>82</v>
      </c>
      <c r="BK516" s="140">
        <f>ROUND(I516*H516,2)</f>
        <v>0</v>
      </c>
      <c r="BL516" s="17" t="s">
        <v>242</v>
      </c>
      <c r="BM516" s="139" t="s">
        <v>777</v>
      </c>
    </row>
    <row r="517" spans="2:47" s="1" customFormat="1" ht="11.25">
      <c r="B517" s="32"/>
      <c r="D517" s="141" t="s">
        <v>147</v>
      </c>
      <c r="F517" s="142" t="s">
        <v>778</v>
      </c>
      <c r="I517" s="143"/>
      <c r="L517" s="32"/>
      <c r="M517" s="144"/>
      <c r="T517" s="53"/>
      <c r="AT517" s="17" t="s">
        <v>147</v>
      </c>
      <c r="AU517" s="17" t="s">
        <v>84</v>
      </c>
    </row>
    <row r="518" spans="2:65" s="1" customFormat="1" ht="16.5" customHeight="1">
      <c r="B518" s="32"/>
      <c r="C518" s="169" t="s">
        <v>779</v>
      </c>
      <c r="D518" s="169" t="s">
        <v>397</v>
      </c>
      <c r="E518" s="170" t="s">
        <v>780</v>
      </c>
      <c r="F518" s="171" t="s">
        <v>781</v>
      </c>
      <c r="G518" s="172" t="s">
        <v>256</v>
      </c>
      <c r="H518" s="173">
        <v>41.2</v>
      </c>
      <c r="I518" s="174"/>
      <c r="J518" s="175">
        <f>ROUND(I518*H518,2)</f>
        <v>0</v>
      </c>
      <c r="K518" s="171" t="s">
        <v>145</v>
      </c>
      <c r="L518" s="176"/>
      <c r="M518" s="177" t="s">
        <v>19</v>
      </c>
      <c r="N518" s="178" t="s">
        <v>45</v>
      </c>
      <c r="P518" s="137">
        <f>O518*H518</f>
        <v>0</v>
      </c>
      <c r="Q518" s="137">
        <v>0.001</v>
      </c>
      <c r="R518" s="137">
        <f>Q518*H518</f>
        <v>0.0412</v>
      </c>
      <c r="S518" s="137">
        <v>0</v>
      </c>
      <c r="T518" s="138">
        <f>S518*H518</f>
        <v>0</v>
      </c>
      <c r="AR518" s="139" t="s">
        <v>348</v>
      </c>
      <c r="AT518" s="139" t="s">
        <v>397</v>
      </c>
      <c r="AU518" s="139" t="s">
        <v>84</v>
      </c>
      <c r="AY518" s="17" t="s">
        <v>138</v>
      </c>
      <c r="BE518" s="140">
        <f>IF(N518="základní",J518,0)</f>
        <v>0</v>
      </c>
      <c r="BF518" s="140">
        <f>IF(N518="snížená",J518,0)</f>
        <v>0</v>
      </c>
      <c r="BG518" s="140">
        <f>IF(N518="zákl. přenesená",J518,0)</f>
        <v>0</v>
      </c>
      <c r="BH518" s="140">
        <f>IF(N518="sníž. přenesená",J518,0)</f>
        <v>0</v>
      </c>
      <c r="BI518" s="140">
        <f>IF(N518="nulová",J518,0)</f>
        <v>0</v>
      </c>
      <c r="BJ518" s="17" t="s">
        <v>82</v>
      </c>
      <c r="BK518" s="140">
        <f>ROUND(I518*H518,2)</f>
        <v>0</v>
      </c>
      <c r="BL518" s="17" t="s">
        <v>242</v>
      </c>
      <c r="BM518" s="139" t="s">
        <v>782</v>
      </c>
    </row>
    <row r="519" spans="2:51" s="13" customFormat="1" ht="11.25">
      <c r="B519" s="152"/>
      <c r="D519" s="146" t="s">
        <v>149</v>
      </c>
      <c r="F519" s="154" t="s">
        <v>783</v>
      </c>
      <c r="H519" s="155">
        <v>41.2</v>
      </c>
      <c r="I519" s="156"/>
      <c r="L519" s="152"/>
      <c r="M519" s="157"/>
      <c r="T519" s="158"/>
      <c r="AT519" s="153" t="s">
        <v>149</v>
      </c>
      <c r="AU519" s="153" t="s">
        <v>84</v>
      </c>
      <c r="AV519" s="13" t="s">
        <v>84</v>
      </c>
      <c r="AW519" s="13" t="s">
        <v>4</v>
      </c>
      <c r="AX519" s="13" t="s">
        <v>82</v>
      </c>
      <c r="AY519" s="153" t="s">
        <v>138</v>
      </c>
    </row>
    <row r="520" spans="2:65" s="1" customFormat="1" ht="21.75" customHeight="1">
      <c r="B520" s="32"/>
      <c r="C520" s="128" t="s">
        <v>784</v>
      </c>
      <c r="D520" s="128" t="s">
        <v>141</v>
      </c>
      <c r="E520" s="129" t="s">
        <v>785</v>
      </c>
      <c r="F520" s="130" t="s">
        <v>786</v>
      </c>
      <c r="G520" s="131" t="s">
        <v>239</v>
      </c>
      <c r="H520" s="132">
        <v>1</v>
      </c>
      <c r="I520" s="133"/>
      <c r="J520" s="134">
        <f>ROUND(I520*H520,2)</f>
        <v>0</v>
      </c>
      <c r="K520" s="130" t="s">
        <v>145</v>
      </c>
      <c r="L520" s="32"/>
      <c r="M520" s="135" t="s">
        <v>19</v>
      </c>
      <c r="N520" s="136" t="s">
        <v>45</v>
      </c>
      <c r="P520" s="137">
        <f>O520*H520</f>
        <v>0</v>
      </c>
      <c r="Q520" s="137">
        <v>0</v>
      </c>
      <c r="R520" s="137">
        <f>Q520*H520</f>
        <v>0</v>
      </c>
      <c r="S520" s="137">
        <v>0</v>
      </c>
      <c r="T520" s="138">
        <f>S520*H520</f>
        <v>0</v>
      </c>
      <c r="AR520" s="139" t="s">
        <v>242</v>
      </c>
      <c r="AT520" s="139" t="s">
        <v>141</v>
      </c>
      <c r="AU520" s="139" t="s">
        <v>84</v>
      </c>
      <c r="AY520" s="17" t="s">
        <v>138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7" t="s">
        <v>82</v>
      </c>
      <c r="BK520" s="140">
        <f>ROUND(I520*H520,2)</f>
        <v>0</v>
      </c>
      <c r="BL520" s="17" t="s">
        <v>242</v>
      </c>
      <c r="BM520" s="139" t="s">
        <v>787</v>
      </c>
    </row>
    <row r="521" spans="2:47" s="1" customFormat="1" ht="11.25">
      <c r="B521" s="32"/>
      <c r="D521" s="141" t="s">
        <v>147</v>
      </c>
      <c r="F521" s="142" t="s">
        <v>788</v>
      </c>
      <c r="I521" s="143"/>
      <c r="L521" s="32"/>
      <c r="M521" s="144"/>
      <c r="T521" s="53"/>
      <c r="AT521" s="17" t="s">
        <v>147</v>
      </c>
      <c r="AU521" s="17" t="s">
        <v>84</v>
      </c>
    </row>
    <row r="522" spans="2:65" s="1" customFormat="1" ht="24.2" customHeight="1">
      <c r="B522" s="32"/>
      <c r="C522" s="169" t="s">
        <v>789</v>
      </c>
      <c r="D522" s="169" t="s">
        <v>397</v>
      </c>
      <c r="E522" s="170" t="s">
        <v>790</v>
      </c>
      <c r="F522" s="171" t="s">
        <v>791</v>
      </c>
      <c r="G522" s="172" t="s">
        <v>239</v>
      </c>
      <c r="H522" s="173">
        <v>1</v>
      </c>
      <c r="I522" s="174"/>
      <c r="J522" s="175">
        <f>ROUND(I522*H522,2)</f>
        <v>0</v>
      </c>
      <c r="K522" s="171" t="s">
        <v>145</v>
      </c>
      <c r="L522" s="176"/>
      <c r="M522" s="177" t="s">
        <v>19</v>
      </c>
      <c r="N522" s="178" t="s">
        <v>45</v>
      </c>
      <c r="P522" s="137">
        <f>O522*H522</f>
        <v>0</v>
      </c>
      <c r="Q522" s="137">
        <v>0.032</v>
      </c>
      <c r="R522" s="137">
        <f>Q522*H522</f>
        <v>0.032</v>
      </c>
      <c r="S522" s="137">
        <v>0</v>
      </c>
      <c r="T522" s="138">
        <f>S522*H522</f>
        <v>0</v>
      </c>
      <c r="AR522" s="139" t="s">
        <v>348</v>
      </c>
      <c r="AT522" s="139" t="s">
        <v>397</v>
      </c>
      <c r="AU522" s="139" t="s">
        <v>84</v>
      </c>
      <c r="AY522" s="17" t="s">
        <v>138</v>
      </c>
      <c r="BE522" s="140">
        <f>IF(N522="základní",J522,0)</f>
        <v>0</v>
      </c>
      <c r="BF522" s="140">
        <f>IF(N522="snížená",J522,0)</f>
        <v>0</v>
      </c>
      <c r="BG522" s="140">
        <f>IF(N522="zákl. přenesená",J522,0)</f>
        <v>0</v>
      </c>
      <c r="BH522" s="140">
        <f>IF(N522="sníž. přenesená",J522,0)</f>
        <v>0</v>
      </c>
      <c r="BI522" s="140">
        <f>IF(N522="nulová",J522,0)</f>
        <v>0</v>
      </c>
      <c r="BJ522" s="17" t="s">
        <v>82</v>
      </c>
      <c r="BK522" s="140">
        <f>ROUND(I522*H522,2)</f>
        <v>0</v>
      </c>
      <c r="BL522" s="17" t="s">
        <v>242</v>
      </c>
      <c r="BM522" s="139" t="s">
        <v>792</v>
      </c>
    </row>
    <row r="523" spans="2:65" s="1" customFormat="1" ht="16.5" customHeight="1">
      <c r="B523" s="32"/>
      <c r="C523" s="128" t="s">
        <v>793</v>
      </c>
      <c r="D523" s="128" t="s">
        <v>141</v>
      </c>
      <c r="E523" s="129" t="s">
        <v>794</v>
      </c>
      <c r="F523" s="130" t="s">
        <v>795</v>
      </c>
      <c r="G523" s="131" t="s">
        <v>239</v>
      </c>
      <c r="H523" s="132">
        <v>2</v>
      </c>
      <c r="I523" s="133"/>
      <c r="J523" s="134">
        <f>ROUND(I523*H523,2)</f>
        <v>0</v>
      </c>
      <c r="K523" s="130" t="s">
        <v>145</v>
      </c>
      <c r="L523" s="32"/>
      <c r="M523" s="135" t="s">
        <v>19</v>
      </c>
      <c r="N523" s="136" t="s">
        <v>45</v>
      </c>
      <c r="P523" s="137">
        <f>O523*H523</f>
        <v>0</v>
      </c>
      <c r="Q523" s="137">
        <v>0</v>
      </c>
      <c r="R523" s="137">
        <f>Q523*H523</f>
        <v>0</v>
      </c>
      <c r="S523" s="137">
        <v>0</v>
      </c>
      <c r="T523" s="138">
        <f>S523*H523</f>
        <v>0</v>
      </c>
      <c r="AR523" s="139" t="s">
        <v>242</v>
      </c>
      <c r="AT523" s="139" t="s">
        <v>141</v>
      </c>
      <c r="AU523" s="139" t="s">
        <v>84</v>
      </c>
      <c r="AY523" s="17" t="s">
        <v>138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7" t="s">
        <v>82</v>
      </c>
      <c r="BK523" s="140">
        <f>ROUND(I523*H523,2)</f>
        <v>0</v>
      </c>
      <c r="BL523" s="17" t="s">
        <v>242</v>
      </c>
      <c r="BM523" s="139" t="s">
        <v>796</v>
      </c>
    </row>
    <row r="524" spans="2:47" s="1" customFormat="1" ht="11.25">
      <c r="B524" s="32"/>
      <c r="D524" s="141" t="s">
        <v>147</v>
      </c>
      <c r="F524" s="142" t="s">
        <v>797</v>
      </c>
      <c r="I524" s="143"/>
      <c r="L524" s="32"/>
      <c r="M524" s="144"/>
      <c r="T524" s="53"/>
      <c r="AT524" s="17" t="s">
        <v>147</v>
      </c>
      <c r="AU524" s="17" t="s">
        <v>84</v>
      </c>
    </row>
    <row r="525" spans="2:65" s="1" customFormat="1" ht="16.5" customHeight="1">
      <c r="B525" s="32"/>
      <c r="C525" s="169" t="s">
        <v>798</v>
      </c>
      <c r="D525" s="169" t="s">
        <v>397</v>
      </c>
      <c r="E525" s="170" t="s">
        <v>799</v>
      </c>
      <c r="F525" s="171" t="s">
        <v>800</v>
      </c>
      <c r="G525" s="172" t="s">
        <v>239</v>
      </c>
      <c r="H525" s="173">
        <v>2</v>
      </c>
      <c r="I525" s="174"/>
      <c r="J525" s="175">
        <f>ROUND(I525*H525,2)</f>
        <v>0</v>
      </c>
      <c r="K525" s="171" t="s">
        <v>145</v>
      </c>
      <c r="L525" s="176"/>
      <c r="M525" s="177" t="s">
        <v>19</v>
      </c>
      <c r="N525" s="178" t="s">
        <v>45</v>
      </c>
      <c r="P525" s="137">
        <f>O525*H525</f>
        <v>0</v>
      </c>
      <c r="Q525" s="137">
        <v>0.00128</v>
      </c>
      <c r="R525" s="137">
        <f>Q525*H525</f>
        <v>0.00256</v>
      </c>
      <c r="S525" s="137">
        <v>0</v>
      </c>
      <c r="T525" s="138">
        <f>S525*H525</f>
        <v>0</v>
      </c>
      <c r="AR525" s="139" t="s">
        <v>348</v>
      </c>
      <c r="AT525" s="139" t="s">
        <v>397</v>
      </c>
      <c r="AU525" s="139" t="s">
        <v>84</v>
      </c>
      <c r="AY525" s="17" t="s">
        <v>138</v>
      </c>
      <c r="BE525" s="140">
        <f>IF(N525="základní",J525,0)</f>
        <v>0</v>
      </c>
      <c r="BF525" s="140">
        <f>IF(N525="snížená",J525,0)</f>
        <v>0</v>
      </c>
      <c r="BG525" s="140">
        <f>IF(N525="zákl. přenesená",J525,0)</f>
        <v>0</v>
      </c>
      <c r="BH525" s="140">
        <f>IF(N525="sníž. přenesená",J525,0)</f>
        <v>0</v>
      </c>
      <c r="BI525" s="140">
        <f>IF(N525="nulová",J525,0)</f>
        <v>0</v>
      </c>
      <c r="BJ525" s="17" t="s">
        <v>82</v>
      </c>
      <c r="BK525" s="140">
        <f>ROUND(I525*H525,2)</f>
        <v>0</v>
      </c>
      <c r="BL525" s="17" t="s">
        <v>242</v>
      </c>
      <c r="BM525" s="139" t="s">
        <v>801</v>
      </c>
    </row>
    <row r="526" spans="2:65" s="1" customFormat="1" ht="16.5" customHeight="1">
      <c r="B526" s="32"/>
      <c r="C526" s="128" t="s">
        <v>802</v>
      </c>
      <c r="D526" s="128" t="s">
        <v>141</v>
      </c>
      <c r="E526" s="129" t="s">
        <v>803</v>
      </c>
      <c r="F526" s="130" t="s">
        <v>804</v>
      </c>
      <c r="G526" s="131" t="s">
        <v>239</v>
      </c>
      <c r="H526" s="132">
        <v>1</v>
      </c>
      <c r="I526" s="133"/>
      <c r="J526" s="134">
        <f>ROUND(I526*H526,2)</f>
        <v>0</v>
      </c>
      <c r="K526" s="130" t="s">
        <v>145</v>
      </c>
      <c r="L526" s="32"/>
      <c r="M526" s="135" t="s">
        <v>19</v>
      </c>
      <c r="N526" s="136" t="s">
        <v>45</v>
      </c>
      <c r="P526" s="137">
        <f>O526*H526</f>
        <v>0</v>
      </c>
      <c r="Q526" s="137">
        <v>0</v>
      </c>
      <c r="R526" s="137">
        <f>Q526*H526</f>
        <v>0</v>
      </c>
      <c r="S526" s="137">
        <v>0</v>
      </c>
      <c r="T526" s="138">
        <f>S526*H526</f>
        <v>0</v>
      </c>
      <c r="AR526" s="139" t="s">
        <v>242</v>
      </c>
      <c r="AT526" s="139" t="s">
        <v>141</v>
      </c>
      <c r="AU526" s="139" t="s">
        <v>84</v>
      </c>
      <c r="AY526" s="17" t="s">
        <v>138</v>
      </c>
      <c r="BE526" s="140">
        <f>IF(N526="základní",J526,0)</f>
        <v>0</v>
      </c>
      <c r="BF526" s="140">
        <f>IF(N526="snížená",J526,0)</f>
        <v>0</v>
      </c>
      <c r="BG526" s="140">
        <f>IF(N526="zákl. přenesená",J526,0)</f>
        <v>0</v>
      </c>
      <c r="BH526" s="140">
        <f>IF(N526="sníž. přenesená",J526,0)</f>
        <v>0</v>
      </c>
      <c r="BI526" s="140">
        <f>IF(N526="nulová",J526,0)</f>
        <v>0</v>
      </c>
      <c r="BJ526" s="17" t="s">
        <v>82</v>
      </c>
      <c r="BK526" s="140">
        <f>ROUND(I526*H526,2)</f>
        <v>0</v>
      </c>
      <c r="BL526" s="17" t="s">
        <v>242</v>
      </c>
      <c r="BM526" s="139" t="s">
        <v>805</v>
      </c>
    </row>
    <row r="527" spans="2:47" s="1" customFormat="1" ht="11.25">
      <c r="B527" s="32"/>
      <c r="D527" s="141" t="s">
        <v>147</v>
      </c>
      <c r="F527" s="142" t="s">
        <v>806</v>
      </c>
      <c r="I527" s="143"/>
      <c r="L527" s="32"/>
      <c r="M527" s="144"/>
      <c r="T527" s="53"/>
      <c r="AT527" s="17" t="s">
        <v>147</v>
      </c>
      <c r="AU527" s="17" t="s">
        <v>84</v>
      </c>
    </row>
    <row r="528" spans="2:65" s="1" customFormat="1" ht="16.5" customHeight="1">
      <c r="B528" s="32"/>
      <c r="C528" s="169" t="s">
        <v>807</v>
      </c>
      <c r="D528" s="169" t="s">
        <v>397</v>
      </c>
      <c r="E528" s="170" t="s">
        <v>808</v>
      </c>
      <c r="F528" s="171" t="s">
        <v>809</v>
      </c>
      <c r="G528" s="172" t="s">
        <v>239</v>
      </c>
      <c r="H528" s="173">
        <v>1</v>
      </c>
      <c r="I528" s="174"/>
      <c r="J528" s="175">
        <f>ROUND(I528*H528,2)</f>
        <v>0</v>
      </c>
      <c r="K528" s="171" t="s">
        <v>145</v>
      </c>
      <c r="L528" s="176"/>
      <c r="M528" s="177" t="s">
        <v>19</v>
      </c>
      <c r="N528" s="178" t="s">
        <v>45</v>
      </c>
      <c r="P528" s="137">
        <f>O528*H528</f>
        <v>0</v>
      </c>
      <c r="Q528" s="137">
        <v>0.00012</v>
      </c>
      <c r="R528" s="137">
        <f>Q528*H528</f>
        <v>0.00012</v>
      </c>
      <c r="S528" s="137">
        <v>0</v>
      </c>
      <c r="T528" s="138">
        <f>S528*H528</f>
        <v>0</v>
      </c>
      <c r="AR528" s="139" t="s">
        <v>348</v>
      </c>
      <c r="AT528" s="139" t="s">
        <v>397</v>
      </c>
      <c r="AU528" s="139" t="s">
        <v>84</v>
      </c>
      <c r="AY528" s="17" t="s">
        <v>138</v>
      </c>
      <c r="BE528" s="140">
        <f>IF(N528="základní",J528,0)</f>
        <v>0</v>
      </c>
      <c r="BF528" s="140">
        <f>IF(N528="snížená",J528,0)</f>
        <v>0</v>
      </c>
      <c r="BG528" s="140">
        <f>IF(N528="zákl. přenesená",J528,0)</f>
        <v>0</v>
      </c>
      <c r="BH528" s="140">
        <f>IF(N528="sníž. přenesená",J528,0)</f>
        <v>0</v>
      </c>
      <c r="BI528" s="140">
        <f>IF(N528="nulová",J528,0)</f>
        <v>0</v>
      </c>
      <c r="BJ528" s="17" t="s">
        <v>82</v>
      </c>
      <c r="BK528" s="140">
        <f>ROUND(I528*H528,2)</f>
        <v>0</v>
      </c>
      <c r="BL528" s="17" t="s">
        <v>242</v>
      </c>
      <c r="BM528" s="139" t="s">
        <v>810</v>
      </c>
    </row>
    <row r="529" spans="2:65" s="1" customFormat="1" ht="16.5" customHeight="1">
      <c r="B529" s="32"/>
      <c r="C529" s="128" t="s">
        <v>811</v>
      </c>
      <c r="D529" s="128" t="s">
        <v>141</v>
      </c>
      <c r="E529" s="129" t="s">
        <v>812</v>
      </c>
      <c r="F529" s="130" t="s">
        <v>813</v>
      </c>
      <c r="G529" s="131" t="s">
        <v>239</v>
      </c>
      <c r="H529" s="132">
        <v>40</v>
      </c>
      <c r="I529" s="133"/>
      <c r="J529" s="134">
        <f>ROUND(I529*H529,2)</f>
        <v>0</v>
      </c>
      <c r="K529" s="130" t="s">
        <v>145</v>
      </c>
      <c r="L529" s="32"/>
      <c r="M529" s="135" t="s">
        <v>19</v>
      </c>
      <c r="N529" s="136" t="s">
        <v>45</v>
      </c>
      <c r="P529" s="137">
        <f>O529*H529</f>
        <v>0</v>
      </c>
      <c r="Q529" s="137">
        <v>0</v>
      </c>
      <c r="R529" s="137">
        <f>Q529*H529</f>
        <v>0</v>
      </c>
      <c r="S529" s="137">
        <v>0</v>
      </c>
      <c r="T529" s="138">
        <f>S529*H529</f>
        <v>0</v>
      </c>
      <c r="AR529" s="139" t="s">
        <v>242</v>
      </c>
      <c r="AT529" s="139" t="s">
        <v>141</v>
      </c>
      <c r="AU529" s="139" t="s">
        <v>84</v>
      </c>
      <c r="AY529" s="17" t="s">
        <v>138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7" t="s">
        <v>82</v>
      </c>
      <c r="BK529" s="140">
        <f>ROUND(I529*H529,2)</f>
        <v>0</v>
      </c>
      <c r="BL529" s="17" t="s">
        <v>242</v>
      </c>
      <c r="BM529" s="139" t="s">
        <v>814</v>
      </c>
    </row>
    <row r="530" spans="2:47" s="1" customFormat="1" ht="11.25">
      <c r="B530" s="32"/>
      <c r="D530" s="141" t="s">
        <v>147</v>
      </c>
      <c r="F530" s="142" t="s">
        <v>815</v>
      </c>
      <c r="I530" s="143"/>
      <c r="L530" s="32"/>
      <c r="M530" s="144"/>
      <c r="T530" s="53"/>
      <c r="AT530" s="17" t="s">
        <v>147</v>
      </c>
      <c r="AU530" s="17" t="s">
        <v>84</v>
      </c>
    </row>
    <row r="531" spans="2:65" s="1" customFormat="1" ht="16.5" customHeight="1">
      <c r="B531" s="32"/>
      <c r="C531" s="169" t="s">
        <v>816</v>
      </c>
      <c r="D531" s="169" t="s">
        <v>397</v>
      </c>
      <c r="E531" s="170" t="s">
        <v>817</v>
      </c>
      <c r="F531" s="171" t="s">
        <v>818</v>
      </c>
      <c r="G531" s="172" t="s">
        <v>256</v>
      </c>
      <c r="H531" s="173">
        <v>40</v>
      </c>
      <c r="I531" s="174"/>
      <c r="J531" s="175">
        <f>ROUND(I531*H531,2)</f>
        <v>0</v>
      </c>
      <c r="K531" s="171" t="s">
        <v>145</v>
      </c>
      <c r="L531" s="176"/>
      <c r="M531" s="177" t="s">
        <v>19</v>
      </c>
      <c r="N531" s="178" t="s">
        <v>45</v>
      </c>
      <c r="P531" s="137">
        <f>O531*H531</f>
        <v>0</v>
      </c>
      <c r="Q531" s="137">
        <v>0.00041</v>
      </c>
      <c r="R531" s="137">
        <f>Q531*H531</f>
        <v>0.016399999999999998</v>
      </c>
      <c r="S531" s="137">
        <v>0</v>
      </c>
      <c r="T531" s="138">
        <f>S531*H531</f>
        <v>0</v>
      </c>
      <c r="AR531" s="139" t="s">
        <v>348</v>
      </c>
      <c r="AT531" s="139" t="s">
        <v>397</v>
      </c>
      <c r="AU531" s="139" t="s">
        <v>84</v>
      </c>
      <c r="AY531" s="17" t="s">
        <v>138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7" t="s">
        <v>82</v>
      </c>
      <c r="BK531" s="140">
        <f>ROUND(I531*H531,2)</f>
        <v>0</v>
      </c>
      <c r="BL531" s="17" t="s">
        <v>242</v>
      </c>
      <c r="BM531" s="139" t="s">
        <v>819</v>
      </c>
    </row>
    <row r="532" spans="2:65" s="1" customFormat="1" ht="16.5" customHeight="1">
      <c r="B532" s="32"/>
      <c r="C532" s="128" t="s">
        <v>820</v>
      </c>
      <c r="D532" s="128" t="s">
        <v>141</v>
      </c>
      <c r="E532" s="129" t="s">
        <v>821</v>
      </c>
      <c r="F532" s="130" t="s">
        <v>822</v>
      </c>
      <c r="G532" s="131" t="s">
        <v>239</v>
      </c>
      <c r="H532" s="132">
        <v>2</v>
      </c>
      <c r="I532" s="133"/>
      <c r="J532" s="134">
        <f>ROUND(I532*H532,2)</f>
        <v>0</v>
      </c>
      <c r="K532" s="130" t="s">
        <v>19</v>
      </c>
      <c r="L532" s="32"/>
      <c r="M532" s="135" t="s">
        <v>19</v>
      </c>
      <c r="N532" s="136" t="s">
        <v>45</v>
      </c>
      <c r="P532" s="137">
        <f>O532*H532</f>
        <v>0</v>
      </c>
      <c r="Q532" s="137">
        <v>0</v>
      </c>
      <c r="R532" s="137">
        <f>Q532*H532</f>
        <v>0</v>
      </c>
      <c r="S532" s="137">
        <v>0</v>
      </c>
      <c r="T532" s="138">
        <f>S532*H532</f>
        <v>0</v>
      </c>
      <c r="AR532" s="139" t="s">
        <v>242</v>
      </c>
      <c r="AT532" s="139" t="s">
        <v>141</v>
      </c>
      <c r="AU532" s="139" t="s">
        <v>84</v>
      </c>
      <c r="AY532" s="17" t="s">
        <v>138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7" t="s">
        <v>82</v>
      </c>
      <c r="BK532" s="140">
        <f>ROUND(I532*H532,2)</f>
        <v>0</v>
      </c>
      <c r="BL532" s="17" t="s">
        <v>242</v>
      </c>
      <c r="BM532" s="139" t="s">
        <v>823</v>
      </c>
    </row>
    <row r="533" spans="2:65" s="1" customFormat="1" ht="16.5" customHeight="1">
      <c r="B533" s="32"/>
      <c r="C533" s="128" t="s">
        <v>824</v>
      </c>
      <c r="D533" s="128" t="s">
        <v>141</v>
      </c>
      <c r="E533" s="129" t="s">
        <v>825</v>
      </c>
      <c r="F533" s="130" t="s">
        <v>826</v>
      </c>
      <c r="G533" s="131" t="s">
        <v>239</v>
      </c>
      <c r="H533" s="132">
        <v>1</v>
      </c>
      <c r="I533" s="133"/>
      <c r="J533" s="134">
        <f>ROUND(I533*H533,2)</f>
        <v>0</v>
      </c>
      <c r="K533" s="130" t="s">
        <v>19</v>
      </c>
      <c r="L533" s="32"/>
      <c r="M533" s="135" t="s">
        <v>19</v>
      </c>
      <c r="N533" s="136" t="s">
        <v>45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242</v>
      </c>
      <c r="AT533" s="139" t="s">
        <v>141</v>
      </c>
      <c r="AU533" s="139" t="s">
        <v>84</v>
      </c>
      <c r="AY533" s="17" t="s">
        <v>138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7" t="s">
        <v>82</v>
      </c>
      <c r="BK533" s="140">
        <f>ROUND(I533*H533,2)</f>
        <v>0</v>
      </c>
      <c r="BL533" s="17" t="s">
        <v>242</v>
      </c>
      <c r="BM533" s="139" t="s">
        <v>827</v>
      </c>
    </row>
    <row r="534" spans="2:51" s="12" customFormat="1" ht="11.25">
      <c r="B534" s="145"/>
      <c r="D534" s="146" t="s">
        <v>149</v>
      </c>
      <c r="E534" s="147" t="s">
        <v>19</v>
      </c>
      <c r="F534" s="148" t="s">
        <v>198</v>
      </c>
      <c r="H534" s="147" t="s">
        <v>19</v>
      </c>
      <c r="I534" s="149"/>
      <c r="L534" s="145"/>
      <c r="M534" s="150"/>
      <c r="T534" s="151"/>
      <c r="AT534" s="147" t="s">
        <v>149</v>
      </c>
      <c r="AU534" s="147" t="s">
        <v>84</v>
      </c>
      <c r="AV534" s="12" t="s">
        <v>82</v>
      </c>
      <c r="AW534" s="12" t="s">
        <v>36</v>
      </c>
      <c r="AX534" s="12" t="s">
        <v>74</v>
      </c>
      <c r="AY534" s="147" t="s">
        <v>138</v>
      </c>
    </row>
    <row r="535" spans="2:51" s="13" customFormat="1" ht="11.25">
      <c r="B535" s="152"/>
      <c r="D535" s="146" t="s">
        <v>149</v>
      </c>
      <c r="E535" s="153" t="s">
        <v>19</v>
      </c>
      <c r="F535" s="154" t="s">
        <v>82</v>
      </c>
      <c r="H535" s="155">
        <v>1</v>
      </c>
      <c r="I535" s="156"/>
      <c r="L535" s="152"/>
      <c r="M535" s="157"/>
      <c r="T535" s="158"/>
      <c r="AT535" s="153" t="s">
        <v>149</v>
      </c>
      <c r="AU535" s="153" t="s">
        <v>84</v>
      </c>
      <c r="AV535" s="13" t="s">
        <v>84</v>
      </c>
      <c r="AW535" s="13" t="s">
        <v>36</v>
      </c>
      <c r="AX535" s="13" t="s">
        <v>82</v>
      </c>
      <c r="AY535" s="153" t="s">
        <v>138</v>
      </c>
    </row>
    <row r="536" spans="2:65" s="1" customFormat="1" ht="16.5" customHeight="1">
      <c r="B536" s="32"/>
      <c r="C536" s="128" t="s">
        <v>828</v>
      </c>
      <c r="D536" s="128" t="s">
        <v>141</v>
      </c>
      <c r="E536" s="129" t="s">
        <v>829</v>
      </c>
      <c r="F536" s="130" t="s">
        <v>830</v>
      </c>
      <c r="G536" s="131" t="s">
        <v>831</v>
      </c>
      <c r="H536" s="132">
        <v>1</v>
      </c>
      <c r="I536" s="133"/>
      <c r="J536" s="134">
        <f>ROUND(I536*H536,2)</f>
        <v>0</v>
      </c>
      <c r="K536" s="130" t="s">
        <v>145</v>
      </c>
      <c r="L536" s="32"/>
      <c r="M536" s="135" t="s">
        <v>19</v>
      </c>
      <c r="N536" s="136" t="s">
        <v>45</v>
      </c>
      <c r="P536" s="137">
        <f>O536*H536</f>
        <v>0</v>
      </c>
      <c r="Q536" s="137">
        <v>0</v>
      </c>
      <c r="R536" s="137">
        <f>Q536*H536</f>
        <v>0</v>
      </c>
      <c r="S536" s="137">
        <v>0</v>
      </c>
      <c r="T536" s="138">
        <f>S536*H536</f>
        <v>0</v>
      </c>
      <c r="AR536" s="139" t="s">
        <v>242</v>
      </c>
      <c r="AT536" s="139" t="s">
        <v>141</v>
      </c>
      <c r="AU536" s="139" t="s">
        <v>84</v>
      </c>
      <c r="AY536" s="17" t="s">
        <v>138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7" t="s">
        <v>82</v>
      </c>
      <c r="BK536" s="140">
        <f>ROUND(I536*H536,2)</f>
        <v>0</v>
      </c>
      <c r="BL536" s="17" t="s">
        <v>242</v>
      </c>
      <c r="BM536" s="139" t="s">
        <v>832</v>
      </c>
    </row>
    <row r="537" spans="2:47" s="1" customFormat="1" ht="11.25">
      <c r="B537" s="32"/>
      <c r="D537" s="141" t="s">
        <v>147</v>
      </c>
      <c r="F537" s="142" t="s">
        <v>833</v>
      </c>
      <c r="I537" s="143"/>
      <c r="L537" s="32"/>
      <c r="M537" s="144"/>
      <c r="T537" s="53"/>
      <c r="AT537" s="17" t="s">
        <v>147</v>
      </c>
      <c r="AU537" s="17" t="s">
        <v>84</v>
      </c>
    </row>
    <row r="538" spans="2:65" s="1" customFormat="1" ht="16.5" customHeight="1">
      <c r="B538" s="32"/>
      <c r="C538" s="169" t="s">
        <v>834</v>
      </c>
      <c r="D538" s="169" t="s">
        <v>397</v>
      </c>
      <c r="E538" s="170" t="s">
        <v>835</v>
      </c>
      <c r="F538" s="171" t="s">
        <v>836</v>
      </c>
      <c r="G538" s="172" t="s">
        <v>831</v>
      </c>
      <c r="H538" s="173">
        <v>1</v>
      </c>
      <c r="I538" s="174"/>
      <c r="J538" s="175">
        <f>ROUND(I538*H538,2)</f>
        <v>0</v>
      </c>
      <c r="K538" s="171" t="s">
        <v>145</v>
      </c>
      <c r="L538" s="176"/>
      <c r="M538" s="177" t="s">
        <v>19</v>
      </c>
      <c r="N538" s="178" t="s">
        <v>45</v>
      </c>
      <c r="P538" s="137">
        <f>O538*H538</f>
        <v>0</v>
      </c>
      <c r="Q538" s="137">
        <v>0.001</v>
      </c>
      <c r="R538" s="137">
        <f>Q538*H538</f>
        <v>0.001</v>
      </c>
      <c r="S538" s="137">
        <v>0</v>
      </c>
      <c r="T538" s="138">
        <f>S538*H538</f>
        <v>0</v>
      </c>
      <c r="AR538" s="139" t="s">
        <v>348</v>
      </c>
      <c r="AT538" s="139" t="s">
        <v>397</v>
      </c>
      <c r="AU538" s="139" t="s">
        <v>84</v>
      </c>
      <c r="AY538" s="17" t="s">
        <v>138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7" t="s">
        <v>82</v>
      </c>
      <c r="BK538" s="140">
        <f>ROUND(I538*H538,2)</f>
        <v>0</v>
      </c>
      <c r="BL538" s="17" t="s">
        <v>242</v>
      </c>
      <c r="BM538" s="139" t="s">
        <v>837</v>
      </c>
    </row>
    <row r="539" spans="2:65" s="1" customFormat="1" ht="24.2" customHeight="1">
      <c r="B539" s="32"/>
      <c r="C539" s="128" t="s">
        <v>838</v>
      </c>
      <c r="D539" s="128" t="s">
        <v>141</v>
      </c>
      <c r="E539" s="129" t="s">
        <v>839</v>
      </c>
      <c r="F539" s="130" t="s">
        <v>840</v>
      </c>
      <c r="G539" s="131" t="s">
        <v>405</v>
      </c>
      <c r="H539" s="179"/>
      <c r="I539" s="133"/>
      <c r="J539" s="134">
        <f>ROUND(I539*H539,2)</f>
        <v>0</v>
      </c>
      <c r="K539" s="130" t="s">
        <v>145</v>
      </c>
      <c r="L539" s="32"/>
      <c r="M539" s="135" t="s">
        <v>19</v>
      </c>
      <c r="N539" s="136" t="s">
        <v>45</v>
      </c>
      <c r="P539" s="137">
        <f>O539*H539</f>
        <v>0</v>
      </c>
      <c r="Q539" s="137">
        <v>0</v>
      </c>
      <c r="R539" s="137">
        <f>Q539*H539</f>
        <v>0</v>
      </c>
      <c r="S539" s="137">
        <v>0</v>
      </c>
      <c r="T539" s="138">
        <f>S539*H539</f>
        <v>0</v>
      </c>
      <c r="AR539" s="139" t="s">
        <v>242</v>
      </c>
      <c r="AT539" s="139" t="s">
        <v>141</v>
      </c>
      <c r="AU539" s="139" t="s">
        <v>84</v>
      </c>
      <c r="AY539" s="17" t="s">
        <v>138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7" t="s">
        <v>82</v>
      </c>
      <c r="BK539" s="140">
        <f>ROUND(I539*H539,2)</f>
        <v>0</v>
      </c>
      <c r="BL539" s="17" t="s">
        <v>242</v>
      </c>
      <c r="BM539" s="139" t="s">
        <v>841</v>
      </c>
    </row>
    <row r="540" spans="2:47" s="1" customFormat="1" ht="11.25">
      <c r="B540" s="32"/>
      <c r="D540" s="141" t="s">
        <v>147</v>
      </c>
      <c r="F540" s="142" t="s">
        <v>842</v>
      </c>
      <c r="I540" s="143"/>
      <c r="L540" s="32"/>
      <c r="M540" s="144"/>
      <c r="T540" s="53"/>
      <c r="AT540" s="17" t="s">
        <v>147</v>
      </c>
      <c r="AU540" s="17" t="s">
        <v>84</v>
      </c>
    </row>
    <row r="541" spans="2:63" s="11" customFormat="1" ht="22.9" customHeight="1">
      <c r="B541" s="116"/>
      <c r="D541" s="117" t="s">
        <v>73</v>
      </c>
      <c r="E541" s="126" t="s">
        <v>843</v>
      </c>
      <c r="F541" s="126" t="s">
        <v>844</v>
      </c>
      <c r="I541" s="119"/>
      <c r="J541" s="127">
        <f>BK541</f>
        <v>0</v>
      </c>
      <c r="L541" s="116"/>
      <c r="M541" s="121"/>
      <c r="P541" s="122">
        <f>SUM(P542:P584)</f>
        <v>0</v>
      </c>
      <c r="R541" s="122">
        <f>SUM(R542:R584)</f>
        <v>3.8405141</v>
      </c>
      <c r="T541" s="123">
        <f>SUM(T542:T584)</f>
        <v>1.22502</v>
      </c>
      <c r="AR541" s="117" t="s">
        <v>84</v>
      </c>
      <c r="AT541" s="124" t="s">
        <v>73</v>
      </c>
      <c r="AU541" s="124" t="s">
        <v>82</v>
      </c>
      <c r="AY541" s="117" t="s">
        <v>138</v>
      </c>
      <c r="BK541" s="125">
        <f>SUM(BK542:BK584)</f>
        <v>0</v>
      </c>
    </row>
    <row r="542" spans="2:65" s="1" customFormat="1" ht="24.2" customHeight="1">
      <c r="B542" s="32"/>
      <c r="C542" s="128" t="s">
        <v>845</v>
      </c>
      <c r="D542" s="128" t="s">
        <v>141</v>
      </c>
      <c r="E542" s="129" t="s">
        <v>846</v>
      </c>
      <c r="F542" s="130" t="s">
        <v>847</v>
      </c>
      <c r="G542" s="131" t="s">
        <v>239</v>
      </c>
      <c r="H542" s="132">
        <v>30</v>
      </c>
      <c r="I542" s="133"/>
      <c r="J542" s="134">
        <f>ROUND(I542*H542,2)</f>
        <v>0</v>
      </c>
      <c r="K542" s="130" t="s">
        <v>145</v>
      </c>
      <c r="L542" s="32"/>
      <c r="M542" s="135" t="s">
        <v>19</v>
      </c>
      <c r="N542" s="136" t="s">
        <v>45</v>
      </c>
      <c r="P542" s="137">
        <f>O542*H542</f>
        <v>0</v>
      </c>
      <c r="Q542" s="137">
        <v>0</v>
      </c>
      <c r="R542" s="137">
        <f>Q542*H542</f>
        <v>0</v>
      </c>
      <c r="S542" s="137">
        <v>0.0012</v>
      </c>
      <c r="T542" s="138">
        <f>S542*H542</f>
        <v>0.036</v>
      </c>
      <c r="AR542" s="139" t="s">
        <v>242</v>
      </c>
      <c r="AT542" s="139" t="s">
        <v>141</v>
      </c>
      <c r="AU542" s="139" t="s">
        <v>84</v>
      </c>
      <c r="AY542" s="17" t="s">
        <v>138</v>
      </c>
      <c r="BE542" s="140">
        <f>IF(N542="základní",J542,0)</f>
        <v>0</v>
      </c>
      <c r="BF542" s="140">
        <f>IF(N542="snížená",J542,0)</f>
        <v>0</v>
      </c>
      <c r="BG542" s="140">
        <f>IF(N542="zákl. přenesená",J542,0)</f>
        <v>0</v>
      </c>
      <c r="BH542" s="140">
        <f>IF(N542="sníž. přenesená",J542,0)</f>
        <v>0</v>
      </c>
      <c r="BI542" s="140">
        <f>IF(N542="nulová",J542,0)</f>
        <v>0</v>
      </c>
      <c r="BJ542" s="17" t="s">
        <v>82</v>
      </c>
      <c r="BK542" s="140">
        <f>ROUND(I542*H542,2)</f>
        <v>0</v>
      </c>
      <c r="BL542" s="17" t="s">
        <v>242</v>
      </c>
      <c r="BM542" s="139" t="s">
        <v>848</v>
      </c>
    </row>
    <row r="543" spans="2:47" s="1" customFormat="1" ht="11.25">
      <c r="B543" s="32"/>
      <c r="D543" s="141" t="s">
        <v>147</v>
      </c>
      <c r="F543" s="142" t="s">
        <v>849</v>
      </c>
      <c r="I543" s="143"/>
      <c r="L543" s="32"/>
      <c r="M543" s="144"/>
      <c r="T543" s="53"/>
      <c r="AT543" s="17" t="s">
        <v>147</v>
      </c>
      <c r="AU543" s="17" t="s">
        <v>84</v>
      </c>
    </row>
    <row r="544" spans="2:65" s="1" customFormat="1" ht="33" customHeight="1">
      <c r="B544" s="32"/>
      <c r="C544" s="128" t="s">
        <v>850</v>
      </c>
      <c r="D544" s="128" t="s">
        <v>141</v>
      </c>
      <c r="E544" s="129" t="s">
        <v>851</v>
      </c>
      <c r="F544" s="130" t="s">
        <v>852</v>
      </c>
      <c r="G544" s="131" t="s">
        <v>144</v>
      </c>
      <c r="H544" s="132">
        <v>16.463</v>
      </c>
      <c r="I544" s="133"/>
      <c r="J544" s="134">
        <f>ROUND(I544*H544,2)</f>
        <v>0</v>
      </c>
      <c r="K544" s="130" t="s">
        <v>145</v>
      </c>
      <c r="L544" s="32"/>
      <c r="M544" s="135" t="s">
        <v>19</v>
      </c>
      <c r="N544" s="136" t="s">
        <v>45</v>
      </c>
      <c r="P544" s="137">
        <f>O544*H544</f>
        <v>0</v>
      </c>
      <c r="Q544" s="137">
        <v>0.0457</v>
      </c>
      <c r="R544" s="137">
        <f>Q544*H544</f>
        <v>0.7523591000000001</v>
      </c>
      <c r="S544" s="137">
        <v>0</v>
      </c>
      <c r="T544" s="138">
        <f>S544*H544</f>
        <v>0</v>
      </c>
      <c r="AR544" s="139" t="s">
        <v>242</v>
      </c>
      <c r="AT544" s="139" t="s">
        <v>141</v>
      </c>
      <c r="AU544" s="139" t="s">
        <v>84</v>
      </c>
      <c r="AY544" s="17" t="s">
        <v>138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7" t="s">
        <v>82</v>
      </c>
      <c r="BK544" s="140">
        <f>ROUND(I544*H544,2)</f>
        <v>0</v>
      </c>
      <c r="BL544" s="17" t="s">
        <v>242</v>
      </c>
      <c r="BM544" s="139" t="s">
        <v>853</v>
      </c>
    </row>
    <row r="545" spans="2:47" s="1" customFormat="1" ht="11.25">
      <c r="B545" s="32"/>
      <c r="D545" s="141" t="s">
        <v>147</v>
      </c>
      <c r="F545" s="142" t="s">
        <v>854</v>
      </c>
      <c r="I545" s="143"/>
      <c r="L545" s="32"/>
      <c r="M545" s="144"/>
      <c r="T545" s="53"/>
      <c r="AT545" s="17" t="s">
        <v>147</v>
      </c>
      <c r="AU545" s="17" t="s">
        <v>84</v>
      </c>
    </row>
    <row r="546" spans="2:51" s="12" customFormat="1" ht="11.25">
      <c r="B546" s="145"/>
      <c r="D546" s="146" t="s">
        <v>149</v>
      </c>
      <c r="E546" s="147" t="s">
        <v>19</v>
      </c>
      <c r="F546" s="148" t="s">
        <v>191</v>
      </c>
      <c r="H546" s="147" t="s">
        <v>19</v>
      </c>
      <c r="I546" s="149"/>
      <c r="L546" s="145"/>
      <c r="M546" s="150"/>
      <c r="T546" s="151"/>
      <c r="AT546" s="147" t="s">
        <v>149</v>
      </c>
      <c r="AU546" s="147" t="s">
        <v>84</v>
      </c>
      <c r="AV546" s="12" t="s">
        <v>82</v>
      </c>
      <c r="AW546" s="12" t="s">
        <v>36</v>
      </c>
      <c r="AX546" s="12" t="s">
        <v>74</v>
      </c>
      <c r="AY546" s="147" t="s">
        <v>138</v>
      </c>
    </row>
    <row r="547" spans="2:51" s="13" customFormat="1" ht="11.25">
      <c r="B547" s="152"/>
      <c r="D547" s="146" t="s">
        <v>149</v>
      </c>
      <c r="E547" s="153" t="s">
        <v>19</v>
      </c>
      <c r="F547" s="154" t="s">
        <v>855</v>
      </c>
      <c r="H547" s="155">
        <v>16.463</v>
      </c>
      <c r="I547" s="156"/>
      <c r="L547" s="152"/>
      <c r="M547" s="157"/>
      <c r="T547" s="158"/>
      <c r="AT547" s="153" t="s">
        <v>149</v>
      </c>
      <c r="AU547" s="153" t="s">
        <v>84</v>
      </c>
      <c r="AV547" s="13" t="s">
        <v>84</v>
      </c>
      <c r="AW547" s="13" t="s">
        <v>36</v>
      </c>
      <c r="AX547" s="13" t="s">
        <v>82</v>
      </c>
      <c r="AY547" s="153" t="s">
        <v>138</v>
      </c>
    </row>
    <row r="548" spans="2:65" s="1" customFormat="1" ht="24.2" customHeight="1">
      <c r="B548" s="32"/>
      <c r="C548" s="128" t="s">
        <v>856</v>
      </c>
      <c r="D548" s="128" t="s">
        <v>141</v>
      </c>
      <c r="E548" s="129" t="s">
        <v>857</v>
      </c>
      <c r="F548" s="130" t="s">
        <v>858</v>
      </c>
      <c r="G548" s="131" t="s">
        <v>256</v>
      </c>
      <c r="H548" s="132">
        <v>30</v>
      </c>
      <c r="I548" s="133"/>
      <c r="J548" s="134">
        <f>ROUND(I548*H548,2)</f>
        <v>0</v>
      </c>
      <c r="K548" s="130" t="s">
        <v>145</v>
      </c>
      <c r="L548" s="32"/>
      <c r="M548" s="135" t="s">
        <v>19</v>
      </c>
      <c r="N548" s="136" t="s">
        <v>45</v>
      </c>
      <c r="P548" s="137">
        <f>O548*H548</f>
        <v>0</v>
      </c>
      <c r="Q548" s="137">
        <v>0.00519</v>
      </c>
      <c r="R548" s="137">
        <f>Q548*H548</f>
        <v>0.1557</v>
      </c>
      <c r="S548" s="137">
        <v>0</v>
      </c>
      <c r="T548" s="138">
        <f>S548*H548</f>
        <v>0</v>
      </c>
      <c r="AR548" s="139" t="s">
        <v>242</v>
      </c>
      <c r="AT548" s="139" t="s">
        <v>141</v>
      </c>
      <c r="AU548" s="139" t="s">
        <v>84</v>
      </c>
      <c r="AY548" s="17" t="s">
        <v>138</v>
      </c>
      <c r="BE548" s="140">
        <f>IF(N548="základní",J548,0)</f>
        <v>0</v>
      </c>
      <c r="BF548" s="140">
        <f>IF(N548="snížená",J548,0)</f>
        <v>0</v>
      </c>
      <c r="BG548" s="140">
        <f>IF(N548="zákl. přenesená",J548,0)</f>
        <v>0</v>
      </c>
      <c r="BH548" s="140">
        <f>IF(N548="sníž. přenesená",J548,0)</f>
        <v>0</v>
      </c>
      <c r="BI548" s="140">
        <f>IF(N548="nulová",J548,0)</f>
        <v>0</v>
      </c>
      <c r="BJ548" s="17" t="s">
        <v>82</v>
      </c>
      <c r="BK548" s="140">
        <f>ROUND(I548*H548,2)</f>
        <v>0</v>
      </c>
      <c r="BL548" s="17" t="s">
        <v>242</v>
      </c>
      <c r="BM548" s="139" t="s">
        <v>859</v>
      </c>
    </row>
    <row r="549" spans="2:47" s="1" customFormat="1" ht="11.25">
      <c r="B549" s="32"/>
      <c r="D549" s="141" t="s">
        <v>147</v>
      </c>
      <c r="F549" s="142" t="s">
        <v>860</v>
      </c>
      <c r="I549" s="143"/>
      <c r="L549" s="32"/>
      <c r="M549" s="144"/>
      <c r="T549" s="53"/>
      <c r="AT549" s="17" t="s">
        <v>147</v>
      </c>
      <c r="AU549" s="17" t="s">
        <v>84</v>
      </c>
    </row>
    <row r="550" spans="2:65" s="1" customFormat="1" ht="24.2" customHeight="1">
      <c r="B550" s="32"/>
      <c r="C550" s="128" t="s">
        <v>861</v>
      </c>
      <c r="D550" s="128" t="s">
        <v>141</v>
      </c>
      <c r="E550" s="129" t="s">
        <v>862</v>
      </c>
      <c r="F550" s="130" t="s">
        <v>863</v>
      </c>
      <c r="G550" s="131" t="s">
        <v>144</v>
      </c>
      <c r="H550" s="132">
        <v>106</v>
      </c>
      <c r="I550" s="133"/>
      <c r="J550" s="134">
        <f>ROUND(I550*H550,2)</f>
        <v>0</v>
      </c>
      <c r="K550" s="130" t="s">
        <v>145</v>
      </c>
      <c r="L550" s="32"/>
      <c r="M550" s="135" t="s">
        <v>19</v>
      </c>
      <c r="N550" s="136" t="s">
        <v>45</v>
      </c>
      <c r="P550" s="137">
        <f>O550*H550</f>
        <v>0</v>
      </c>
      <c r="Q550" s="137">
        <v>0.02187</v>
      </c>
      <c r="R550" s="137">
        <f>Q550*H550</f>
        <v>2.31822</v>
      </c>
      <c r="S550" s="137">
        <v>0</v>
      </c>
      <c r="T550" s="138">
        <f>S550*H550</f>
        <v>0</v>
      </c>
      <c r="AR550" s="139" t="s">
        <v>242</v>
      </c>
      <c r="AT550" s="139" t="s">
        <v>141</v>
      </c>
      <c r="AU550" s="139" t="s">
        <v>84</v>
      </c>
      <c r="AY550" s="17" t="s">
        <v>138</v>
      </c>
      <c r="BE550" s="140">
        <f>IF(N550="základní",J550,0)</f>
        <v>0</v>
      </c>
      <c r="BF550" s="140">
        <f>IF(N550="snížená",J550,0)</f>
        <v>0</v>
      </c>
      <c r="BG550" s="140">
        <f>IF(N550="zákl. přenesená",J550,0)</f>
        <v>0</v>
      </c>
      <c r="BH550" s="140">
        <f>IF(N550="sníž. přenesená",J550,0)</f>
        <v>0</v>
      </c>
      <c r="BI550" s="140">
        <f>IF(N550="nulová",J550,0)</f>
        <v>0</v>
      </c>
      <c r="BJ550" s="17" t="s">
        <v>82</v>
      </c>
      <c r="BK550" s="140">
        <f>ROUND(I550*H550,2)</f>
        <v>0</v>
      </c>
      <c r="BL550" s="17" t="s">
        <v>242</v>
      </c>
      <c r="BM550" s="139" t="s">
        <v>864</v>
      </c>
    </row>
    <row r="551" spans="2:47" s="1" customFormat="1" ht="11.25">
      <c r="B551" s="32"/>
      <c r="D551" s="141" t="s">
        <v>147</v>
      </c>
      <c r="F551" s="142" t="s">
        <v>865</v>
      </c>
      <c r="I551" s="143"/>
      <c r="L551" s="32"/>
      <c r="M551" s="144"/>
      <c r="T551" s="53"/>
      <c r="AT551" s="17" t="s">
        <v>147</v>
      </c>
      <c r="AU551" s="17" t="s">
        <v>84</v>
      </c>
    </row>
    <row r="552" spans="2:51" s="12" customFormat="1" ht="11.25">
      <c r="B552" s="145"/>
      <c r="D552" s="146" t="s">
        <v>149</v>
      </c>
      <c r="E552" s="147" t="s">
        <v>19</v>
      </c>
      <c r="F552" s="148" t="s">
        <v>191</v>
      </c>
      <c r="H552" s="147" t="s">
        <v>19</v>
      </c>
      <c r="I552" s="149"/>
      <c r="L552" s="145"/>
      <c r="M552" s="150"/>
      <c r="T552" s="151"/>
      <c r="AT552" s="147" t="s">
        <v>149</v>
      </c>
      <c r="AU552" s="147" t="s">
        <v>84</v>
      </c>
      <c r="AV552" s="12" t="s">
        <v>82</v>
      </c>
      <c r="AW552" s="12" t="s">
        <v>36</v>
      </c>
      <c r="AX552" s="12" t="s">
        <v>74</v>
      </c>
      <c r="AY552" s="147" t="s">
        <v>138</v>
      </c>
    </row>
    <row r="553" spans="2:51" s="13" customFormat="1" ht="11.25">
      <c r="B553" s="152"/>
      <c r="D553" s="146" t="s">
        <v>149</v>
      </c>
      <c r="E553" s="153" t="s">
        <v>19</v>
      </c>
      <c r="F553" s="154" t="s">
        <v>366</v>
      </c>
      <c r="H553" s="155">
        <v>35</v>
      </c>
      <c r="I553" s="156"/>
      <c r="L553" s="152"/>
      <c r="M553" s="157"/>
      <c r="T553" s="158"/>
      <c r="AT553" s="153" t="s">
        <v>149</v>
      </c>
      <c r="AU553" s="153" t="s">
        <v>84</v>
      </c>
      <c r="AV553" s="13" t="s">
        <v>84</v>
      </c>
      <c r="AW553" s="13" t="s">
        <v>36</v>
      </c>
      <c r="AX553" s="13" t="s">
        <v>74</v>
      </c>
      <c r="AY553" s="153" t="s">
        <v>138</v>
      </c>
    </row>
    <row r="554" spans="2:51" s="13" customFormat="1" ht="11.25">
      <c r="B554" s="152"/>
      <c r="D554" s="146" t="s">
        <v>149</v>
      </c>
      <c r="E554" s="153" t="s">
        <v>19</v>
      </c>
      <c r="F554" s="154" t="s">
        <v>305</v>
      </c>
      <c r="H554" s="155">
        <v>25</v>
      </c>
      <c r="I554" s="156"/>
      <c r="L554" s="152"/>
      <c r="M554" s="157"/>
      <c r="T554" s="158"/>
      <c r="AT554" s="153" t="s">
        <v>149</v>
      </c>
      <c r="AU554" s="153" t="s">
        <v>84</v>
      </c>
      <c r="AV554" s="13" t="s">
        <v>84</v>
      </c>
      <c r="AW554" s="13" t="s">
        <v>36</v>
      </c>
      <c r="AX554" s="13" t="s">
        <v>74</v>
      </c>
      <c r="AY554" s="153" t="s">
        <v>138</v>
      </c>
    </row>
    <row r="555" spans="2:51" s="12" customFormat="1" ht="11.25">
      <c r="B555" s="145"/>
      <c r="D555" s="146" t="s">
        <v>149</v>
      </c>
      <c r="E555" s="147" t="s">
        <v>19</v>
      </c>
      <c r="F555" s="148" t="s">
        <v>197</v>
      </c>
      <c r="H555" s="147" t="s">
        <v>19</v>
      </c>
      <c r="I555" s="149"/>
      <c r="L555" s="145"/>
      <c r="M555" s="150"/>
      <c r="T555" s="151"/>
      <c r="AT555" s="147" t="s">
        <v>149</v>
      </c>
      <c r="AU555" s="147" t="s">
        <v>84</v>
      </c>
      <c r="AV555" s="12" t="s">
        <v>82</v>
      </c>
      <c r="AW555" s="12" t="s">
        <v>36</v>
      </c>
      <c r="AX555" s="12" t="s">
        <v>74</v>
      </c>
      <c r="AY555" s="147" t="s">
        <v>138</v>
      </c>
    </row>
    <row r="556" spans="2:51" s="13" customFormat="1" ht="11.25">
      <c r="B556" s="152"/>
      <c r="D556" s="146" t="s">
        <v>149</v>
      </c>
      <c r="E556" s="153" t="s">
        <v>19</v>
      </c>
      <c r="F556" s="154" t="s">
        <v>428</v>
      </c>
      <c r="H556" s="155">
        <v>46</v>
      </c>
      <c r="I556" s="156"/>
      <c r="L556" s="152"/>
      <c r="M556" s="157"/>
      <c r="T556" s="158"/>
      <c r="AT556" s="153" t="s">
        <v>149</v>
      </c>
      <c r="AU556" s="153" t="s">
        <v>84</v>
      </c>
      <c r="AV556" s="13" t="s">
        <v>84</v>
      </c>
      <c r="AW556" s="13" t="s">
        <v>36</v>
      </c>
      <c r="AX556" s="13" t="s">
        <v>74</v>
      </c>
      <c r="AY556" s="153" t="s">
        <v>138</v>
      </c>
    </row>
    <row r="557" spans="2:51" s="14" customFormat="1" ht="11.25">
      <c r="B557" s="159"/>
      <c r="D557" s="146" t="s">
        <v>149</v>
      </c>
      <c r="E557" s="160" t="s">
        <v>19</v>
      </c>
      <c r="F557" s="161" t="s">
        <v>202</v>
      </c>
      <c r="H557" s="162">
        <v>106</v>
      </c>
      <c r="I557" s="163"/>
      <c r="L557" s="159"/>
      <c r="M557" s="164"/>
      <c r="T557" s="165"/>
      <c r="AT557" s="160" t="s">
        <v>149</v>
      </c>
      <c r="AU557" s="160" t="s">
        <v>84</v>
      </c>
      <c r="AV557" s="14" t="s">
        <v>139</v>
      </c>
      <c r="AW557" s="14" t="s">
        <v>36</v>
      </c>
      <c r="AX557" s="14" t="s">
        <v>82</v>
      </c>
      <c r="AY557" s="160" t="s">
        <v>138</v>
      </c>
    </row>
    <row r="558" spans="2:65" s="1" customFormat="1" ht="24.2" customHeight="1">
      <c r="B558" s="32"/>
      <c r="C558" s="128" t="s">
        <v>866</v>
      </c>
      <c r="D558" s="128" t="s">
        <v>141</v>
      </c>
      <c r="E558" s="129" t="s">
        <v>867</v>
      </c>
      <c r="F558" s="130" t="s">
        <v>868</v>
      </c>
      <c r="G558" s="131" t="s">
        <v>144</v>
      </c>
      <c r="H558" s="132">
        <v>42</v>
      </c>
      <c r="I558" s="133"/>
      <c r="J558" s="134">
        <f>ROUND(I558*H558,2)</f>
        <v>0</v>
      </c>
      <c r="K558" s="130" t="s">
        <v>145</v>
      </c>
      <c r="L558" s="32"/>
      <c r="M558" s="135" t="s">
        <v>19</v>
      </c>
      <c r="N558" s="136" t="s">
        <v>45</v>
      </c>
      <c r="P558" s="137">
        <f>O558*H558</f>
        <v>0</v>
      </c>
      <c r="Q558" s="137">
        <v>0</v>
      </c>
      <c r="R558" s="137">
        <f>Q558*H558</f>
        <v>0</v>
      </c>
      <c r="S558" s="137">
        <v>0.02831</v>
      </c>
      <c r="T558" s="138">
        <f>S558*H558</f>
        <v>1.18902</v>
      </c>
      <c r="AR558" s="139" t="s">
        <v>242</v>
      </c>
      <c r="AT558" s="139" t="s">
        <v>141</v>
      </c>
      <c r="AU558" s="139" t="s">
        <v>84</v>
      </c>
      <c r="AY558" s="17" t="s">
        <v>138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7" t="s">
        <v>82</v>
      </c>
      <c r="BK558" s="140">
        <f>ROUND(I558*H558,2)</f>
        <v>0</v>
      </c>
      <c r="BL558" s="17" t="s">
        <v>242</v>
      </c>
      <c r="BM558" s="139" t="s">
        <v>869</v>
      </c>
    </row>
    <row r="559" spans="2:47" s="1" customFormat="1" ht="11.25">
      <c r="B559" s="32"/>
      <c r="D559" s="141" t="s">
        <v>147</v>
      </c>
      <c r="F559" s="142" t="s">
        <v>870</v>
      </c>
      <c r="I559" s="143"/>
      <c r="L559" s="32"/>
      <c r="M559" s="144"/>
      <c r="T559" s="53"/>
      <c r="AT559" s="17" t="s">
        <v>147</v>
      </c>
      <c r="AU559" s="17" t="s">
        <v>84</v>
      </c>
    </row>
    <row r="560" spans="2:51" s="12" customFormat="1" ht="11.25">
      <c r="B560" s="145"/>
      <c r="D560" s="146" t="s">
        <v>149</v>
      </c>
      <c r="E560" s="147" t="s">
        <v>19</v>
      </c>
      <c r="F560" s="148" t="s">
        <v>191</v>
      </c>
      <c r="H560" s="147" t="s">
        <v>19</v>
      </c>
      <c r="I560" s="149"/>
      <c r="L560" s="145"/>
      <c r="M560" s="150"/>
      <c r="T560" s="151"/>
      <c r="AT560" s="147" t="s">
        <v>149</v>
      </c>
      <c r="AU560" s="147" t="s">
        <v>84</v>
      </c>
      <c r="AV560" s="12" t="s">
        <v>82</v>
      </c>
      <c r="AW560" s="12" t="s">
        <v>36</v>
      </c>
      <c r="AX560" s="12" t="s">
        <v>74</v>
      </c>
      <c r="AY560" s="147" t="s">
        <v>138</v>
      </c>
    </row>
    <row r="561" spans="2:51" s="13" customFormat="1" ht="11.25">
      <c r="B561" s="152"/>
      <c r="D561" s="146" t="s">
        <v>149</v>
      </c>
      <c r="E561" s="153" t="s">
        <v>19</v>
      </c>
      <c r="F561" s="154" t="s">
        <v>410</v>
      </c>
      <c r="H561" s="155">
        <v>42</v>
      </c>
      <c r="I561" s="156"/>
      <c r="L561" s="152"/>
      <c r="M561" s="157"/>
      <c r="T561" s="158"/>
      <c r="AT561" s="153" t="s">
        <v>149</v>
      </c>
      <c r="AU561" s="153" t="s">
        <v>84</v>
      </c>
      <c r="AV561" s="13" t="s">
        <v>84</v>
      </c>
      <c r="AW561" s="13" t="s">
        <v>36</v>
      </c>
      <c r="AX561" s="13" t="s">
        <v>82</v>
      </c>
      <c r="AY561" s="153" t="s">
        <v>138</v>
      </c>
    </row>
    <row r="562" spans="2:65" s="1" customFormat="1" ht="24.2" customHeight="1">
      <c r="B562" s="32"/>
      <c r="C562" s="128" t="s">
        <v>871</v>
      </c>
      <c r="D562" s="128" t="s">
        <v>141</v>
      </c>
      <c r="E562" s="129" t="s">
        <v>872</v>
      </c>
      <c r="F562" s="130" t="s">
        <v>873</v>
      </c>
      <c r="G562" s="131" t="s">
        <v>239</v>
      </c>
      <c r="H562" s="132">
        <v>4</v>
      </c>
      <c r="I562" s="133"/>
      <c r="J562" s="134">
        <f>ROUND(I562*H562,2)</f>
        <v>0</v>
      </c>
      <c r="K562" s="130" t="s">
        <v>145</v>
      </c>
      <c r="L562" s="32"/>
      <c r="M562" s="135" t="s">
        <v>19</v>
      </c>
      <c r="N562" s="136" t="s">
        <v>45</v>
      </c>
      <c r="P562" s="137">
        <f>O562*H562</f>
        <v>0</v>
      </c>
      <c r="Q562" s="137">
        <v>3E-05</v>
      </c>
      <c r="R562" s="137">
        <f>Q562*H562</f>
        <v>0.00012</v>
      </c>
      <c r="S562" s="137">
        <v>0</v>
      </c>
      <c r="T562" s="138">
        <f>S562*H562</f>
        <v>0</v>
      </c>
      <c r="AR562" s="139" t="s">
        <v>242</v>
      </c>
      <c r="AT562" s="139" t="s">
        <v>141</v>
      </c>
      <c r="AU562" s="139" t="s">
        <v>84</v>
      </c>
      <c r="AY562" s="17" t="s">
        <v>138</v>
      </c>
      <c r="BE562" s="140">
        <f>IF(N562="základní",J562,0)</f>
        <v>0</v>
      </c>
      <c r="BF562" s="140">
        <f>IF(N562="snížená",J562,0)</f>
        <v>0</v>
      </c>
      <c r="BG562" s="140">
        <f>IF(N562="zákl. přenesená",J562,0)</f>
        <v>0</v>
      </c>
      <c r="BH562" s="140">
        <f>IF(N562="sníž. přenesená",J562,0)</f>
        <v>0</v>
      </c>
      <c r="BI562" s="140">
        <f>IF(N562="nulová",J562,0)</f>
        <v>0</v>
      </c>
      <c r="BJ562" s="17" t="s">
        <v>82</v>
      </c>
      <c r="BK562" s="140">
        <f>ROUND(I562*H562,2)</f>
        <v>0</v>
      </c>
      <c r="BL562" s="17" t="s">
        <v>242</v>
      </c>
      <c r="BM562" s="139" t="s">
        <v>874</v>
      </c>
    </row>
    <row r="563" spans="2:47" s="1" customFormat="1" ht="11.25">
      <c r="B563" s="32"/>
      <c r="D563" s="141" t="s">
        <v>147</v>
      </c>
      <c r="F563" s="142" t="s">
        <v>875</v>
      </c>
      <c r="I563" s="143"/>
      <c r="L563" s="32"/>
      <c r="M563" s="144"/>
      <c r="T563" s="53"/>
      <c r="AT563" s="17" t="s">
        <v>147</v>
      </c>
      <c r="AU563" s="17" t="s">
        <v>84</v>
      </c>
    </row>
    <row r="564" spans="2:65" s="1" customFormat="1" ht="16.5" customHeight="1">
      <c r="B564" s="32"/>
      <c r="C564" s="169" t="s">
        <v>876</v>
      </c>
      <c r="D564" s="169" t="s">
        <v>397</v>
      </c>
      <c r="E564" s="170" t="s">
        <v>877</v>
      </c>
      <c r="F564" s="171" t="s">
        <v>878</v>
      </c>
      <c r="G564" s="172" t="s">
        <v>239</v>
      </c>
      <c r="H564" s="173">
        <v>4</v>
      </c>
      <c r="I564" s="174"/>
      <c r="J564" s="175">
        <f>ROUND(I564*H564,2)</f>
        <v>0</v>
      </c>
      <c r="K564" s="171" t="s">
        <v>145</v>
      </c>
      <c r="L564" s="176"/>
      <c r="M564" s="177" t="s">
        <v>19</v>
      </c>
      <c r="N564" s="178" t="s">
        <v>45</v>
      </c>
      <c r="P564" s="137">
        <f>O564*H564</f>
        <v>0</v>
      </c>
      <c r="Q564" s="137">
        <v>0.0014</v>
      </c>
      <c r="R564" s="137">
        <f>Q564*H564</f>
        <v>0.0056</v>
      </c>
      <c r="S564" s="137">
        <v>0</v>
      </c>
      <c r="T564" s="138">
        <f>S564*H564</f>
        <v>0</v>
      </c>
      <c r="AR564" s="139" t="s">
        <v>348</v>
      </c>
      <c r="AT564" s="139" t="s">
        <v>397</v>
      </c>
      <c r="AU564" s="139" t="s">
        <v>84</v>
      </c>
      <c r="AY564" s="17" t="s">
        <v>138</v>
      </c>
      <c r="BE564" s="140">
        <f>IF(N564="základní",J564,0)</f>
        <v>0</v>
      </c>
      <c r="BF564" s="140">
        <f>IF(N564="snížená",J564,0)</f>
        <v>0</v>
      </c>
      <c r="BG564" s="140">
        <f>IF(N564="zákl. přenesená",J564,0)</f>
        <v>0</v>
      </c>
      <c r="BH564" s="140">
        <f>IF(N564="sníž. přenesená",J564,0)</f>
        <v>0</v>
      </c>
      <c r="BI564" s="140">
        <f>IF(N564="nulová",J564,0)</f>
        <v>0</v>
      </c>
      <c r="BJ564" s="17" t="s">
        <v>82</v>
      </c>
      <c r="BK564" s="140">
        <f>ROUND(I564*H564,2)</f>
        <v>0</v>
      </c>
      <c r="BL564" s="17" t="s">
        <v>242</v>
      </c>
      <c r="BM564" s="139" t="s">
        <v>879</v>
      </c>
    </row>
    <row r="565" spans="2:65" s="1" customFormat="1" ht="33" customHeight="1">
      <c r="B565" s="32"/>
      <c r="C565" s="128" t="s">
        <v>880</v>
      </c>
      <c r="D565" s="128" t="s">
        <v>141</v>
      </c>
      <c r="E565" s="129" t="s">
        <v>881</v>
      </c>
      <c r="F565" s="130" t="s">
        <v>882</v>
      </c>
      <c r="G565" s="131" t="s">
        <v>239</v>
      </c>
      <c r="H565" s="132">
        <v>1</v>
      </c>
      <c r="I565" s="133"/>
      <c r="J565" s="134">
        <f>ROUND(I565*H565,2)</f>
        <v>0</v>
      </c>
      <c r="K565" s="130" t="s">
        <v>145</v>
      </c>
      <c r="L565" s="32"/>
      <c r="M565" s="135" t="s">
        <v>19</v>
      </c>
      <c r="N565" s="136" t="s">
        <v>45</v>
      </c>
      <c r="P565" s="137">
        <f>O565*H565</f>
        <v>0</v>
      </c>
      <c r="Q565" s="137">
        <v>0</v>
      </c>
      <c r="R565" s="137">
        <f>Q565*H565</f>
        <v>0</v>
      </c>
      <c r="S565" s="137">
        <v>0</v>
      </c>
      <c r="T565" s="138">
        <f>S565*H565</f>
        <v>0</v>
      </c>
      <c r="AR565" s="139" t="s">
        <v>242</v>
      </c>
      <c r="AT565" s="139" t="s">
        <v>141</v>
      </c>
      <c r="AU565" s="139" t="s">
        <v>84</v>
      </c>
      <c r="AY565" s="17" t="s">
        <v>138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7" t="s">
        <v>82</v>
      </c>
      <c r="BK565" s="140">
        <f>ROUND(I565*H565,2)</f>
        <v>0</v>
      </c>
      <c r="BL565" s="17" t="s">
        <v>242</v>
      </c>
      <c r="BM565" s="139" t="s">
        <v>883</v>
      </c>
    </row>
    <row r="566" spans="2:47" s="1" customFormat="1" ht="11.25">
      <c r="B566" s="32"/>
      <c r="D566" s="141" t="s">
        <v>147</v>
      </c>
      <c r="F566" s="142" t="s">
        <v>884</v>
      </c>
      <c r="I566" s="143"/>
      <c r="L566" s="32"/>
      <c r="M566" s="144"/>
      <c r="T566" s="53"/>
      <c r="AT566" s="17" t="s">
        <v>147</v>
      </c>
      <c r="AU566" s="17" t="s">
        <v>84</v>
      </c>
    </row>
    <row r="567" spans="2:65" s="1" customFormat="1" ht="16.5" customHeight="1">
      <c r="B567" s="32"/>
      <c r="C567" s="169" t="s">
        <v>885</v>
      </c>
      <c r="D567" s="169" t="s">
        <v>397</v>
      </c>
      <c r="E567" s="170" t="s">
        <v>886</v>
      </c>
      <c r="F567" s="171" t="s">
        <v>887</v>
      </c>
      <c r="G567" s="172" t="s">
        <v>239</v>
      </c>
      <c r="H567" s="173">
        <v>1</v>
      </c>
      <c r="I567" s="174"/>
      <c r="J567" s="175">
        <f>ROUND(I567*H567,2)</f>
        <v>0</v>
      </c>
      <c r="K567" s="171" t="s">
        <v>145</v>
      </c>
      <c r="L567" s="176"/>
      <c r="M567" s="177" t="s">
        <v>19</v>
      </c>
      <c r="N567" s="178" t="s">
        <v>45</v>
      </c>
      <c r="P567" s="137">
        <f>O567*H567</f>
        <v>0</v>
      </c>
      <c r="Q567" s="137">
        <v>0.081</v>
      </c>
      <c r="R567" s="137">
        <f>Q567*H567</f>
        <v>0.081</v>
      </c>
      <c r="S567" s="137">
        <v>0</v>
      </c>
      <c r="T567" s="138">
        <f>S567*H567</f>
        <v>0</v>
      </c>
      <c r="AR567" s="139" t="s">
        <v>348</v>
      </c>
      <c r="AT567" s="139" t="s">
        <v>397</v>
      </c>
      <c r="AU567" s="139" t="s">
        <v>84</v>
      </c>
      <c r="AY567" s="17" t="s">
        <v>138</v>
      </c>
      <c r="BE567" s="140">
        <f>IF(N567="základní",J567,0)</f>
        <v>0</v>
      </c>
      <c r="BF567" s="140">
        <f>IF(N567="snížená",J567,0)</f>
        <v>0</v>
      </c>
      <c r="BG567" s="140">
        <f>IF(N567="zákl. přenesená",J567,0)</f>
        <v>0</v>
      </c>
      <c r="BH567" s="140">
        <f>IF(N567="sníž. přenesená",J567,0)</f>
        <v>0</v>
      </c>
      <c r="BI567" s="140">
        <f>IF(N567="nulová",J567,0)</f>
        <v>0</v>
      </c>
      <c r="BJ567" s="17" t="s">
        <v>82</v>
      </c>
      <c r="BK567" s="140">
        <f>ROUND(I567*H567,2)</f>
        <v>0</v>
      </c>
      <c r="BL567" s="17" t="s">
        <v>242</v>
      </c>
      <c r="BM567" s="139" t="s">
        <v>888</v>
      </c>
    </row>
    <row r="568" spans="2:65" s="1" customFormat="1" ht="24.2" customHeight="1">
      <c r="B568" s="32"/>
      <c r="C568" s="128" t="s">
        <v>889</v>
      </c>
      <c r="D568" s="128" t="s">
        <v>141</v>
      </c>
      <c r="E568" s="129" t="s">
        <v>890</v>
      </c>
      <c r="F568" s="130" t="s">
        <v>891</v>
      </c>
      <c r="G568" s="131" t="s">
        <v>144</v>
      </c>
      <c r="H568" s="132">
        <v>147</v>
      </c>
      <c r="I568" s="133"/>
      <c r="J568" s="134">
        <f>ROUND(I568*H568,2)</f>
        <v>0</v>
      </c>
      <c r="K568" s="130" t="s">
        <v>145</v>
      </c>
      <c r="L568" s="32"/>
      <c r="M568" s="135" t="s">
        <v>19</v>
      </c>
      <c r="N568" s="136" t="s">
        <v>45</v>
      </c>
      <c r="P568" s="137">
        <f>O568*H568</f>
        <v>0</v>
      </c>
      <c r="Q568" s="137">
        <v>0.00117</v>
      </c>
      <c r="R568" s="137">
        <f>Q568*H568</f>
        <v>0.17199</v>
      </c>
      <c r="S568" s="137">
        <v>0</v>
      </c>
      <c r="T568" s="138">
        <f>S568*H568</f>
        <v>0</v>
      </c>
      <c r="AR568" s="139" t="s">
        <v>242</v>
      </c>
      <c r="AT568" s="139" t="s">
        <v>141</v>
      </c>
      <c r="AU568" s="139" t="s">
        <v>84</v>
      </c>
      <c r="AY568" s="17" t="s">
        <v>138</v>
      </c>
      <c r="BE568" s="140">
        <f>IF(N568="základní",J568,0)</f>
        <v>0</v>
      </c>
      <c r="BF568" s="140">
        <f>IF(N568="snížená",J568,0)</f>
        <v>0</v>
      </c>
      <c r="BG568" s="140">
        <f>IF(N568="zákl. přenesená",J568,0)</f>
        <v>0</v>
      </c>
      <c r="BH568" s="140">
        <f>IF(N568="sníž. přenesená",J568,0)</f>
        <v>0</v>
      </c>
      <c r="BI568" s="140">
        <f>IF(N568="nulová",J568,0)</f>
        <v>0</v>
      </c>
      <c r="BJ568" s="17" t="s">
        <v>82</v>
      </c>
      <c r="BK568" s="140">
        <f>ROUND(I568*H568,2)</f>
        <v>0</v>
      </c>
      <c r="BL568" s="17" t="s">
        <v>242</v>
      </c>
      <c r="BM568" s="139" t="s">
        <v>892</v>
      </c>
    </row>
    <row r="569" spans="2:47" s="1" customFormat="1" ht="11.25">
      <c r="B569" s="32"/>
      <c r="D569" s="141" t="s">
        <v>147</v>
      </c>
      <c r="F569" s="142" t="s">
        <v>893</v>
      </c>
      <c r="I569" s="143"/>
      <c r="L569" s="32"/>
      <c r="M569" s="144"/>
      <c r="T569" s="53"/>
      <c r="AT569" s="17" t="s">
        <v>147</v>
      </c>
      <c r="AU569" s="17" t="s">
        <v>84</v>
      </c>
    </row>
    <row r="570" spans="2:51" s="12" customFormat="1" ht="11.25">
      <c r="B570" s="145"/>
      <c r="D570" s="146" t="s">
        <v>149</v>
      </c>
      <c r="E570" s="147" t="s">
        <v>19</v>
      </c>
      <c r="F570" s="148" t="s">
        <v>193</v>
      </c>
      <c r="H570" s="147" t="s">
        <v>19</v>
      </c>
      <c r="I570" s="149"/>
      <c r="L570" s="145"/>
      <c r="M570" s="150"/>
      <c r="T570" s="151"/>
      <c r="AT570" s="147" t="s">
        <v>149</v>
      </c>
      <c r="AU570" s="147" t="s">
        <v>84</v>
      </c>
      <c r="AV570" s="12" t="s">
        <v>82</v>
      </c>
      <c r="AW570" s="12" t="s">
        <v>36</v>
      </c>
      <c r="AX570" s="12" t="s">
        <v>74</v>
      </c>
      <c r="AY570" s="147" t="s">
        <v>138</v>
      </c>
    </row>
    <row r="571" spans="2:51" s="13" customFormat="1" ht="11.25">
      <c r="B571" s="152"/>
      <c r="D571" s="146" t="s">
        <v>149</v>
      </c>
      <c r="E571" s="153" t="s">
        <v>19</v>
      </c>
      <c r="F571" s="154" t="s">
        <v>505</v>
      </c>
      <c r="H571" s="155">
        <v>62</v>
      </c>
      <c r="I571" s="156"/>
      <c r="L571" s="152"/>
      <c r="M571" s="157"/>
      <c r="T571" s="158"/>
      <c r="AT571" s="153" t="s">
        <v>149</v>
      </c>
      <c r="AU571" s="153" t="s">
        <v>84</v>
      </c>
      <c r="AV571" s="13" t="s">
        <v>84</v>
      </c>
      <c r="AW571" s="13" t="s">
        <v>36</v>
      </c>
      <c r="AX571" s="13" t="s">
        <v>74</v>
      </c>
      <c r="AY571" s="153" t="s">
        <v>138</v>
      </c>
    </row>
    <row r="572" spans="2:51" s="12" customFormat="1" ht="11.25">
      <c r="B572" s="145"/>
      <c r="D572" s="146" t="s">
        <v>149</v>
      </c>
      <c r="E572" s="147" t="s">
        <v>19</v>
      </c>
      <c r="F572" s="148" t="s">
        <v>198</v>
      </c>
      <c r="H572" s="147" t="s">
        <v>19</v>
      </c>
      <c r="I572" s="149"/>
      <c r="L572" s="145"/>
      <c r="M572" s="150"/>
      <c r="T572" s="151"/>
      <c r="AT572" s="147" t="s">
        <v>149</v>
      </c>
      <c r="AU572" s="147" t="s">
        <v>84</v>
      </c>
      <c r="AV572" s="12" t="s">
        <v>82</v>
      </c>
      <c r="AW572" s="12" t="s">
        <v>36</v>
      </c>
      <c r="AX572" s="12" t="s">
        <v>74</v>
      </c>
      <c r="AY572" s="147" t="s">
        <v>138</v>
      </c>
    </row>
    <row r="573" spans="2:51" s="13" customFormat="1" ht="11.25">
      <c r="B573" s="152"/>
      <c r="D573" s="146" t="s">
        <v>149</v>
      </c>
      <c r="E573" s="153" t="s">
        <v>19</v>
      </c>
      <c r="F573" s="154" t="s">
        <v>603</v>
      </c>
      <c r="H573" s="155">
        <v>85</v>
      </c>
      <c r="I573" s="156"/>
      <c r="L573" s="152"/>
      <c r="M573" s="157"/>
      <c r="T573" s="158"/>
      <c r="AT573" s="153" t="s">
        <v>149</v>
      </c>
      <c r="AU573" s="153" t="s">
        <v>84</v>
      </c>
      <c r="AV573" s="13" t="s">
        <v>84</v>
      </c>
      <c r="AW573" s="13" t="s">
        <v>36</v>
      </c>
      <c r="AX573" s="13" t="s">
        <v>74</v>
      </c>
      <c r="AY573" s="153" t="s">
        <v>138</v>
      </c>
    </row>
    <row r="574" spans="2:51" s="14" customFormat="1" ht="11.25">
      <c r="B574" s="159"/>
      <c r="D574" s="146" t="s">
        <v>149</v>
      </c>
      <c r="E574" s="160" t="s">
        <v>19</v>
      </c>
      <c r="F574" s="161" t="s">
        <v>202</v>
      </c>
      <c r="H574" s="162">
        <v>147</v>
      </c>
      <c r="I574" s="163"/>
      <c r="L574" s="159"/>
      <c r="M574" s="164"/>
      <c r="T574" s="165"/>
      <c r="AT574" s="160" t="s">
        <v>149</v>
      </c>
      <c r="AU574" s="160" t="s">
        <v>84</v>
      </c>
      <c r="AV574" s="14" t="s">
        <v>139</v>
      </c>
      <c r="AW574" s="14" t="s">
        <v>36</v>
      </c>
      <c r="AX574" s="14" t="s">
        <v>82</v>
      </c>
      <c r="AY574" s="160" t="s">
        <v>138</v>
      </c>
    </row>
    <row r="575" spans="2:65" s="1" customFormat="1" ht="24.2" customHeight="1">
      <c r="B575" s="32"/>
      <c r="C575" s="169" t="s">
        <v>894</v>
      </c>
      <c r="D575" s="169" t="s">
        <v>397</v>
      </c>
      <c r="E575" s="170" t="s">
        <v>895</v>
      </c>
      <c r="F575" s="171" t="s">
        <v>896</v>
      </c>
      <c r="G575" s="172" t="s">
        <v>144</v>
      </c>
      <c r="H575" s="173">
        <v>169.05</v>
      </c>
      <c r="I575" s="174"/>
      <c r="J575" s="175">
        <f>ROUND(I575*H575,2)</f>
        <v>0</v>
      </c>
      <c r="K575" s="171" t="s">
        <v>145</v>
      </c>
      <c r="L575" s="176"/>
      <c r="M575" s="177" t="s">
        <v>19</v>
      </c>
      <c r="N575" s="178" t="s">
        <v>45</v>
      </c>
      <c r="P575" s="137">
        <f>O575*H575</f>
        <v>0</v>
      </c>
      <c r="Q575" s="137">
        <v>0.0021</v>
      </c>
      <c r="R575" s="137">
        <f>Q575*H575</f>
        <v>0.355005</v>
      </c>
      <c r="S575" s="137">
        <v>0</v>
      </c>
      <c r="T575" s="138">
        <f>S575*H575</f>
        <v>0</v>
      </c>
      <c r="AR575" s="139" t="s">
        <v>348</v>
      </c>
      <c r="AT575" s="139" t="s">
        <v>397</v>
      </c>
      <c r="AU575" s="139" t="s">
        <v>84</v>
      </c>
      <c r="AY575" s="17" t="s">
        <v>138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7" t="s">
        <v>82</v>
      </c>
      <c r="BK575" s="140">
        <f>ROUND(I575*H575,2)</f>
        <v>0</v>
      </c>
      <c r="BL575" s="17" t="s">
        <v>242</v>
      </c>
      <c r="BM575" s="139" t="s">
        <v>897</v>
      </c>
    </row>
    <row r="576" spans="2:51" s="13" customFormat="1" ht="11.25">
      <c r="B576" s="152"/>
      <c r="D576" s="146" t="s">
        <v>149</v>
      </c>
      <c r="F576" s="154" t="s">
        <v>898</v>
      </c>
      <c r="H576" s="155">
        <v>169.05</v>
      </c>
      <c r="I576" s="156"/>
      <c r="L576" s="152"/>
      <c r="M576" s="157"/>
      <c r="T576" s="158"/>
      <c r="AT576" s="153" t="s">
        <v>149</v>
      </c>
      <c r="AU576" s="153" t="s">
        <v>84</v>
      </c>
      <c r="AV576" s="13" t="s">
        <v>84</v>
      </c>
      <c r="AW576" s="13" t="s">
        <v>4</v>
      </c>
      <c r="AX576" s="13" t="s">
        <v>82</v>
      </c>
      <c r="AY576" s="153" t="s">
        <v>138</v>
      </c>
    </row>
    <row r="577" spans="2:65" s="1" customFormat="1" ht="24.2" customHeight="1">
      <c r="B577" s="32"/>
      <c r="C577" s="128" t="s">
        <v>336</v>
      </c>
      <c r="D577" s="128" t="s">
        <v>141</v>
      </c>
      <c r="E577" s="129" t="s">
        <v>899</v>
      </c>
      <c r="F577" s="130" t="s">
        <v>900</v>
      </c>
      <c r="G577" s="131" t="s">
        <v>144</v>
      </c>
      <c r="H577" s="132">
        <v>52</v>
      </c>
      <c r="I577" s="133"/>
      <c r="J577" s="134">
        <f>ROUND(I577*H577,2)</f>
        <v>0</v>
      </c>
      <c r="K577" s="130" t="s">
        <v>19</v>
      </c>
      <c r="L577" s="32"/>
      <c r="M577" s="135" t="s">
        <v>19</v>
      </c>
      <c r="N577" s="136" t="s">
        <v>45</v>
      </c>
      <c r="P577" s="137">
        <f>O577*H577</f>
        <v>0</v>
      </c>
      <c r="Q577" s="137">
        <v>1E-05</v>
      </c>
      <c r="R577" s="137">
        <f>Q577*H577</f>
        <v>0.0005200000000000001</v>
      </c>
      <c r="S577" s="137">
        <v>0</v>
      </c>
      <c r="T577" s="138">
        <f>S577*H577</f>
        <v>0</v>
      </c>
      <c r="AR577" s="139" t="s">
        <v>242</v>
      </c>
      <c r="AT577" s="139" t="s">
        <v>141</v>
      </c>
      <c r="AU577" s="139" t="s">
        <v>84</v>
      </c>
      <c r="AY577" s="17" t="s">
        <v>138</v>
      </c>
      <c r="BE577" s="140">
        <f>IF(N577="základní",J577,0)</f>
        <v>0</v>
      </c>
      <c r="BF577" s="140">
        <f>IF(N577="snížená",J577,0)</f>
        <v>0</v>
      </c>
      <c r="BG577" s="140">
        <f>IF(N577="zákl. přenesená",J577,0)</f>
        <v>0</v>
      </c>
      <c r="BH577" s="140">
        <f>IF(N577="sníž. přenesená",J577,0)</f>
        <v>0</v>
      </c>
      <c r="BI577" s="140">
        <f>IF(N577="nulová",J577,0)</f>
        <v>0</v>
      </c>
      <c r="BJ577" s="17" t="s">
        <v>82</v>
      </c>
      <c r="BK577" s="140">
        <f>ROUND(I577*H577,2)</f>
        <v>0</v>
      </c>
      <c r="BL577" s="17" t="s">
        <v>242</v>
      </c>
      <c r="BM577" s="139" t="s">
        <v>901</v>
      </c>
    </row>
    <row r="578" spans="2:51" s="12" customFormat="1" ht="11.25">
      <c r="B578" s="145"/>
      <c r="D578" s="146" t="s">
        <v>149</v>
      </c>
      <c r="E578" s="147" t="s">
        <v>19</v>
      </c>
      <c r="F578" s="148" t="s">
        <v>195</v>
      </c>
      <c r="H578" s="147" t="s">
        <v>19</v>
      </c>
      <c r="I578" s="149"/>
      <c r="L578" s="145"/>
      <c r="M578" s="150"/>
      <c r="T578" s="151"/>
      <c r="AT578" s="147" t="s">
        <v>149</v>
      </c>
      <c r="AU578" s="147" t="s">
        <v>84</v>
      </c>
      <c r="AV578" s="12" t="s">
        <v>82</v>
      </c>
      <c r="AW578" s="12" t="s">
        <v>36</v>
      </c>
      <c r="AX578" s="12" t="s">
        <v>74</v>
      </c>
      <c r="AY578" s="147" t="s">
        <v>138</v>
      </c>
    </row>
    <row r="579" spans="2:51" s="13" customFormat="1" ht="11.25">
      <c r="B579" s="152"/>
      <c r="D579" s="146" t="s">
        <v>149</v>
      </c>
      <c r="E579" s="153" t="s">
        <v>19</v>
      </c>
      <c r="F579" s="154" t="s">
        <v>457</v>
      </c>
      <c r="H579" s="155">
        <v>52</v>
      </c>
      <c r="I579" s="156"/>
      <c r="L579" s="152"/>
      <c r="M579" s="157"/>
      <c r="T579" s="158"/>
      <c r="AT579" s="153" t="s">
        <v>149</v>
      </c>
      <c r="AU579" s="153" t="s">
        <v>84</v>
      </c>
      <c r="AV579" s="13" t="s">
        <v>84</v>
      </c>
      <c r="AW579" s="13" t="s">
        <v>36</v>
      </c>
      <c r="AX579" s="13" t="s">
        <v>82</v>
      </c>
      <c r="AY579" s="153" t="s">
        <v>138</v>
      </c>
    </row>
    <row r="580" spans="2:65" s="1" customFormat="1" ht="16.5" customHeight="1">
      <c r="B580" s="32"/>
      <c r="C580" s="169" t="s">
        <v>902</v>
      </c>
      <c r="D580" s="169" t="s">
        <v>397</v>
      </c>
      <c r="E580" s="170" t="s">
        <v>903</v>
      </c>
      <c r="F580" s="171" t="s">
        <v>904</v>
      </c>
      <c r="G580" s="172" t="s">
        <v>144</v>
      </c>
      <c r="H580" s="173">
        <v>52</v>
      </c>
      <c r="I580" s="174"/>
      <c r="J580" s="175">
        <f>ROUND(I580*H580,2)</f>
        <v>0</v>
      </c>
      <c r="K580" s="171" t="s">
        <v>19</v>
      </c>
      <c r="L580" s="176"/>
      <c r="M580" s="177" t="s">
        <v>19</v>
      </c>
      <c r="N580" s="178" t="s">
        <v>45</v>
      </c>
      <c r="P580" s="137">
        <f>O580*H580</f>
        <v>0</v>
      </c>
      <c r="Q580" s="137">
        <v>0</v>
      </c>
      <c r="R580" s="137">
        <f>Q580*H580</f>
        <v>0</v>
      </c>
      <c r="S580" s="137">
        <v>0</v>
      </c>
      <c r="T580" s="138">
        <f>S580*H580</f>
        <v>0</v>
      </c>
      <c r="AR580" s="139" t="s">
        <v>348</v>
      </c>
      <c r="AT580" s="139" t="s">
        <v>397</v>
      </c>
      <c r="AU580" s="139" t="s">
        <v>84</v>
      </c>
      <c r="AY580" s="17" t="s">
        <v>138</v>
      </c>
      <c r="BE580" s="140">
        <f>IF(N580="základní",J580,0)</f>
        <v>0</v>
      </c>
      <c r="BF580" s="140">
        <f>IF(N580="snížená",J580,0)</f>
        <v>0</v>
      </c>
      <c r="BG580" s="140">
        <f>IF(N580="zákl. přenesená",J580,0)</f>
        <v>0</v>
      </c>
      <c r="BH580" s="140">
        <f>IF(N580="sníž. přenesená",J580,0)</f>
        <v>0</v>
      </c>
      <c r="BI580" s="140">
        <f>IF(N580="nulová",J580,0)</f>
        <v>0</v>
      </c>
      <c r="BJ580" s="17" t="s">
        <v>82</v>
      </c>
      <c r="BK580" s="140">
        <f>ROUND(I580*H580,2)</f>
        <v>0</v>
      </c>
      <c r="BL580" s="17" t="s">
        <v>242</v>
      </c>
      <c r="BM580" s="139" t="s">
        <v>905</v>
      </c>
    </row>
    <row r="581" spans="2:65" s="1" customFormat="1" ht="24.2" customHeight="1">
      <c r="B581" s="32"/>
      <c r="C581" s="169" t="s">
        <v>906</v>
      </c>
      <c r="D581" s="169" t="s">
        <v>397</v>
      </c>
      <c r="E581" s="170" t="s">
        <v>907</v>
      </c>
      <c r="F581" s="171" t="s">
        <v>908</v>
      </c>
      <c r="G581" s="172" t="s">
        <v>144</v>
      </c>
      <c r="H581" s="173">
        <v>59.8</v>
      </c>
      <c r="I581" s="174"/>
      <c r="J581" s="175">
        <f>ROUND(I581*H581,2)</f>
        <v>0</v>
      </c>
      <c r="K581" s="171" t="s">
        <v>19</v>
      </c>
      <c r="L581" s="176"/>
      <c r="M581" s="177" t="s">
        <v>19</v>
      </c>
      <c r="N581" s="178" t="s">
        <v>45</v>
      </c>
      <c r="P581" s="137">
        <f>O581*H581</f>
        <v>0</v>
      </c>
      <c r="Q581" s="137">
        <v>0</v>
      </c>
      <c r="R581" s="137">
        <f>Q581*H581</f>
        <v>0</v>
      </c>
      <c r="S581" s="137">
        <v>0</v>
      </c>
      <c r="T581" s="138">
        <f>S581*H581</f>
        <v>0</v>
      </c>
      <c r="AR581" s="139" t="s">
        <v>348</v>
      </c>
      <c r="AT581" s="139" t="s">
        <v>397</v>
      </c>
      <c r="AU581" s="139" t="s">
        <v>84</v>
      </c>
      <c r="AY581" s="17" t="s">
        <v>138</v>
      </c>
      <c r="BE581" s="140">
        <f>IF(N581="základní",J581,0)</f>
        <v>0</v>
      </c>
      <c r="BF581" s="140">
        <f>IF(N581="snížená",J581,0)</f>
        <v>0</v>
      </c>
      <c r="BG581" s="140">
        <f>IF(N581="zákl. přenesená",J581,0)</f>
        <v>0</v>
      </c>
      <c r="BH581" s="140">
        <f>IF(N581="sníž. přenesená",J581,0)</f>
        <v>0</v>
      </c>
      <c r="BI581" s="140">
        <f>IF(N581="nulová",J581,0)</f>
        <v>0</v>
      </c>
      <c r="BJ581" s="17" t="s">
        <v>82</v>
      </c>
      <c r="BK581" s="140">
        <f>ROUND(I581*H581,2)</f>
        <v>0</v>
      </c>
      <c r="BL581" s="17" t="s">
        <v>242</v>
      </c>
      <c r="BM581" s="139" t="s">
        <v>909</v>
      </c>
    </row>
    <row r="582" spans="2:51" s="13" customFormat="1" ht="11.25">
      <c r="B582" s="152"/>
      <c r="D582" s="146" t="s">
        <v>149</v>
      </c>
      <c r="F582" s="154" t="s">
        <v>910</v>
      </c>
      <c r="H582" s="155">
        <v>59.8</v>
      </c>
      <c r="I582" s="156"/>
      <c r="L582" s="152"/>
      <c r="M582" s="157"/>
      <c r="T582" s="158"/>
      <c r="AT582" s="153" t="s">
        <v>149</v>
      </c>
      <c r="AU582" s="153" t="s">
        <v>84</v>
      </c>
      <c r="AV582" s="13" t="s">
        <v>84</v>
      </c>
      <c r="AW582" s="13" t="s">
        <v>4</v>
      </c>
      <c r="AX582" s="13" t="s">
        <v>82</v>
      </c>
      <c r="AY582" s="153" t="s">
        <v>138</v>
      </c>
    </row>
    <row r="583" spans="2:65" s="1" customFormat="1" ht="37.9" customHeight="1">
      <c r="B583" s="32"/>
      <c r="C583" s="128" t="s">
        <v>911</v>
      </c>
      <c r="D583" s="128" t="s">
        <v>141</v>
      </c>
      <c r="E583" s="129" t="s">
        <v>912</v>
      </c>
      <c r="F583" s="130" t="s">
        <v>913</v>
      </c>
      <c r="G583" s="131" t="s">
        <v>405</v>
      </c>
      <c r="H583" s="179"/>
      <c r="I583" s="133"/>
      <c r="J583" s="134">
        <f>ROUND(I583*H583,2)</f>
        <v>0</v>
      </c>
      <c r="K583" s="130" t="s">
        <v>145</v>
      </c>
      <c r="L583" s="32"/>
      <c r="M583" s="135" t="s">
        <v>19</v>
      </c>
      <c r="N583" s="136" t="s">
        <v>45</v>
      </c>
      <c r="P583" s="137">
        <f>O583*H583</f>
        <v>0</v>
      </c>
      <c r="Q583" s="137">
        <v>0</v>
      </c>
      <c r="R583" s="137">
        <f>Q583*H583</f>
        <v>0</v>
      </c>
      <c r="S583" s="137">
        <v>0</v>
      </c>
      <c r="T583" s="138">
        <f>S583*H583</f>
        <v>0</v>
      </c>
      <c r="AR583" s="139" t="s">
        <v>242</v>
      </c>
      <c r="AT583" s="139" t="s">
        <v>141</v>
      </c>
      <c r="AU583" s="139" t="s">
        <v>84</v>
      </c>
      <c r="AY583" s="17" t="s">
        <v>138</v>
      </c>
      <c r="BE583" s="140">
        <f>IF(N583="základní",J583,0)</f>
        <v>0</v>
      </c>
      <c r="BF583" s="140">
        <f>IF(N583="snížená",J583,0)</f>
        <v>0</v>
      </c>
      <c r="BG583" s="140">
        <f>IF(N583="zákl. přenesená",J583,0)</f>
        <v>0</v>
      </c>
      <c r="BH583" s="140">
        <f>IF(N583="sníž. přenesená",J583,0)</f>
        <v>0</v>
      </c>
      <c r="BI583" s="140">
        <f>IF(N583="nulová",J583,0)</f>
        <v>0</v>
      </c>
      <c r="BJ583" s="17" t="s">
        <v>82</v>
      </c>
      <c r="BK583" s="140">
        <f>ROUND(I583*H583,2)</f>
        <v>0</v>
      </c>
      <c r="BL583" s="17" t="s">
        <v>242</v>
      </c>
      <c r="BM583" s="139" t="s">
        <v>914</v>
      </c>
    </row>
    <row r="584" spans="2:47" s="1" customFormat="1" ht="11.25">
      <c r="B584" s="32"/>
      <c r="D584" s="141" t="s">
        <v>147</v>
      </c>
      <c r="F584" s="142" t="s">
        <v>915</v>
      </c>
      <c r="I584" s="143"/>
      <c r="L584" s="32"/>
      <c r="M584" s="144"/>
      <c r="T584" s="53"/>
      <c r="AT584" s="17" t="s">
        <v>147</v>
      </c>
      <c r="AU584" s="17" t="s">
        <v>84</v>
      </c>
    </row>
    <row r="585" spans="2:63" s="11" customFormat="1" ht="22.9" customHeight="1">
      <c r="B585" s="116"/>
      <c r="D585" s="117" t="s">
        <v>73</v>
      </c>
      <c r="E585" s="126" t="s">
        <v>916</v>
      </c>
      <c r="F585" s="126" t="s">
        <v>917</v>
      </c>
      <c r="I585" s="119"/>
      <c r="J585" s="127">
        <f>BK585</f>
        <v>0</v>
      </c>
      <c r="L585" s="116"/>
      <c r="M585" s="121"/>
      <c r="P585" s="122">
        <f>SUM(P586:P651)</f>
        <v>0</v>
      </c>
      <c r="R585" s="122">
        <f>SUM(R586:R651)</f>
        <v>2.2419000000000002</v>
      </c>
      <c r="T585" s="123">
        <f>SUM(T586:T651)</f>
        <v>1.180025</v>
      </c>
      <c r="AR585" s="117" t="s">
        <v>84</v>
      </c>
      <c r="AT585" s="124" t="s">
        <v>73</v>
      </c>
      <c r="AU585" s="124" t="s">
        <v>82</v>
      </c>
      <c r="AY585" s="117" t="s">
        <v>138</v>
      </c>
      <c r="BK585" s="125">
        <f>SUM(BK586:BK651)</f>
        <v>0</v>
      </c>
    </row>
    <row r="586" spans="2:65" s="1" customFormat="1" ht="16.5" customHeight="1">
      <c r="B586" s="32"/>
      <c r="C586" s="128" t="s">
        <v>918</v>
      </c>
      <c r="D586" s="128" t="s">
        <v>141</v>
      </c>
      <c r="E586" s="129" t="s">
        <v>919</v>
      </c>
      <c r="F586" s="130" t="s">
        <v>920</v>
      </c>
      <c r="G586" s="131" t="s">
        <v>144</v>
      </c>
      <c r="H586" s="132">
        <v>18.5</v>
      </c>
      <c r="I586" s="133"/>
      <c r="J586" s="134">
        <f>ROUND(I586*H586,2)</f>
        <v>0</v>
      </c>
      <c r="K586" s="130" t="s">
        <v>145</v>
      </c>
      <c r="L586" s="32"/>
      <c r="M586" s="135" t="s">
        <v>19</v>
      </c>
      <c r="N586" s="136" t="s">
        <v>45</v>
      </c>
      <c r="P586" s="137">
        <f>O586*H586</f>
        <v>0</v>
      </c>
      <c r="Q586" s="137">
        <v>0</v>
      </c>
      <c r="R586" s="137">
        <f>Q586*H586</f>
        <v>0</v>
      </c>
      <c r="S586" s="137">
        <v>0.02465</v>
      </c>
      <c r="T586" s="138">
        <f>S586*H586</f>
        <v>0.45602499999999996</v>
      </c>
      <c r="AR586" s="139" t="s">
        <v>242</v>
      </c>
      <c r="AT586" s="139" t="s">
        <v>141</v>
      </c>
      <c r="AU586" s="139" t="s">
        <v>84</v>
      </c>
      <c r="AY586" s="17" t="s">
        <v>138</v>
      </c>
      <c r="BE586" s="140">
        <f>IF(N586="základní",J586,0)</f>
        <v>0</v>
      </c>
      <c r="BF586" s="140">
        <f>IF(N586="snížená",J586,0)</f>
        <v>0</v>
      </c>
      <c r="BG586" s="140">
        <f>IF(N586="zákl. přenesená",J586,0)</f>
        <v>0</v>
      </c>
      <c r="BH586" s="140">
        <f>IF(N586="sníž. přenesená",J586,0)</f>
        <v>0</v>
      </c>
      <c r="BI586" s="140">
        <f>IF(N586="nulová",J586,0)</f>
        <v>0</v>
      </c>
      <c r="BJ586" s="17" t="s">
        <v>82</v>
      </c>
      <c r="BK586" s="140">
        <f>ROUND(I586*H586,2)</f>
        <v>0</v>
      </c>
      <c r="BL586" s="17" t="s">
        <v>242</v>
      </c>
      <c r="BM586" s="139" t="s">
        <v>921</v>
      </c>
    </row>
    <row r="587" spans="2:47" s="1" customFormat="1" ht="11.25">
      <c r="B587" s="32"/>
      <c r="D587" s="141" t="s">
        <v>147</v>
      </c>
      <c r="F587" s="142" t="s">
        <v>922</v>
      </c>
      <c r="I587" s="143"/>
      <c r="L587" s="32"/>
      <c r="M587" s="144"/>
      <c r="T587" s="53"/>
      <c r="AT587" s="17" t="s">
        <v>147</v>
      </c>
      <c r="AU587" s="17" t="s">
        <v>84</v>
      </c>
    </row>
    <row r="588" spans="2:51" s="12" customFormat="1" ht="11.25">
      <c r="B588" s="145"/>
      <c r="D588" s="146" t="s">
        <v>149</v>
      </c>
      <c r="E588" s="147" t="s">
        <v>19</v>
      </c>
      <c r="F588" s="148" t="s">
        <v>193</v>
      </c>
      <c r="H588" s="147" t="s">
        <v>19</v>
      </c>
      <c r="I588" s="149"/>
      <c r="L588" s="145"/>
      <c r="M588" s="150"/>
      <c r="T588" s="151"/>
      <c r="AT588" s="147" t="s">
        <v>149</v>
      </c>
      <c r="AU588" s="147" t="s">
        <v>84</v>
      </c>
      <c r="AV588" s="12" t="s">
        <v>82</v>
      </c>
      <c r="AW588" s="12" t="s">
        <v>36</v>
      </c>
      <c r="AX588" s="12" t="s">
        <v>74</v>
      </c>
      <c r="AY588" s="147" t="s">
        <v>138</v>
      </c>
    </row>
    <row r="589" spans="2:51" s="13" customFormat="1" ht="11.25">
      <c r="B589" s="152"/>
      <c r="D589" s="146" t="s">
        <v>149</v>
      </c>
      <c r="E589" s="153" t="s">
        <v>19</v>
      </c>
      <c r="F589" s="154" t="s">
        <v>226</v>
      </c>
      <c r="H589" s="155">
        <v>13</v>
      </c>
      <c r="I589" s="156"/>
      <c r="L589" s="152"/>
      <c r="M589" s="157"/>
      <c r="T589" s="158"/>
      <c r="AT589" s="153" t="s">
        <v>149</v>
      </c>
      <c r="AU589" s="153" t="s">
        <v>84</v>
      </c>
      <c r="AV589" s="13" t="s">
        <v>84</v>
      </c>
      <c r="AW589" s="13" t="s">
        <v>36</v>
      </c>
      <c r="AX589" s="13" t="s">
        <v>74</v>
      </c>
      <c r="AY589" s="153" t="s">
        <v>138</v>
      </c>
    </row>
    <row r="590" spans="2:51" s="12" customFormat="1" ht="11.25">
      <c r="B590" s="145"/>
      <c r="D590" s="146" t="s">
        <v>149</v>
      </c>
      <c r="E590" s="147" t="s">
        <v>19</v>
      </c>
      <c r="F590" s="148" t="s">
        <v>195</v>
      </c>
      <c r="H590" s="147" t="s">
        <v>19</v>
      </c>
      <c r="I590" s="149"/>
      <c r="L590" s="145"/>
      <c r="M590" s="150"/>
      <c r="T590" s="151"/>
      <c r="AT590" s="147" t="s">
        <v>149</v>
      </c>
      <c r="AU590" s="147" t="s">
        <v>84</v>
      </c>
      <c r="AV590" s="12" t="s">
        <v>82</v>
      </c>
      <c r="AW590" s="12" t="s">
        <v>36</v>
      </c>
      <c r="AX590" s="12" t="s">
        <v>74</v>
      </c>
      <c r="AY590" s="147" t="s">
        <v>138</v>
      </c>
    </row>
    <row r="591" spans="2:51" s="13" customFormat="1" ht="11.25">
      <c r="B591" s="152"/>
      <c r="D591" s="146" t="s">
        <v>149</v>
      </c>
      <c r="E591" s="153" t="s">
        <v>19</v>
      </c>
      <c r="F591" s="154" t="s">
        <v>923</v>
      </c>
      <c r="H591" s="155">
        <v>5.5</v>
      </c>
      <c r="I591" s="156"/>
      <c r="L591" s="152"/>
      <c r="M591" s="157"/>
      <c r="T591" s="158"/>
      <c r="AT591" s="153" t="s">
        <v>149</v>
      </c>
      <c r="AU591" s="153" t="s">
        <v>84</v>
      </c>
      <c r="AV591" s="13" t="s">
        <v>84</v>
      </c>
      <c r="AW591" s="13" t="s">
        <v>36</v>
      </c>
      <c r="AX591" s="13" t="s">
        <v>74</v>
      </c>
      <c r="AY591" s="153" t="s">
        <v>138</v>
      </c>
    </row>
    <row r="592" spans="2:51" s="14" customFormat="1" ht="11.25">
      <c r="B592" s="159"/>
      <c r="D592" s="146" t="s">
        <v>149</v>
      </c>
      <c r="E592" s="160" t="s">
        <v>19</v>
      </c>
      <c r="F592" s="161" t="s">
        <v>202</v>
      </c>
      <c r="H592" s="162">
        <v>18.5</v>
      </c>
      <c r="I592" s="163"/>
      <c r="L592" s="159"/>
      <c r="M592" s="164"/>
      <c r="T592" s="165"/>
      <c r="AT592" s="160" t="s">
        <v>149</v>
      </c>
      <c r="AU592" s="160" t="s">
        <v>84</v>
      </c>
      <c r="AV592" s="14" t="s">
        <v>139</v>
      </c>
      <c r="AW592" s="14" t="s">
        <v>36</v>
      </c>
      <c r="AX592" s="14" t="s">
        <v>82</v>
      </c>
      <c r="AY592" s="160" t="s">
        <v>138</v>
      </c>
    </row>
    <row r="593" spans="2:65" s="1" customFormat="1" ht="24.2" customHeight="1">
      <c r="B593" s="32"/>
      <c r="C593" s="128" t="s">
        <v>924</v>
      </c>
      <c r="D593" s="128" t="s">
        <v>141</v>
      </c>
      <c r="E593" s="129" t="s">
        <v>925</v>
      </c>
      <c r="F593" s="130" t="s">
        <v>926</v>
      </c>
      <c r="G593" s="131" t="s">
        <v>239</v>
      </c>
      <c r="H593" s="132">
        <v>3</v>
      </c>
      <c r="I593" s="133"/>
      <c r="J593" s="134">
        <f>ROUND(I593*H593,2)</f>
        <v>0</v>
      </c>
      <c r="K593" s="130" t="s">
        <v>145</v>
      </c>
      <c r="L593" s="32"/>
      <c r="M593" s="135" t="s">
        <v>19</v>
      </c>
      <c r="N593" s="136" t="s">
        <v>45</v>
      </c>
      <c r="P593" s="137">
        <f>O593*H593</f>
        <v>0</v>
      </c>
      <c r="Q593" s="137">
        <v>0</v>
      </c>
      <c r="R593" s="137">
        <f>Q593*H593</f>
        <v>0</v>
      </c>
      <c r="S593" s="137">
        <v>0</v>
      </c>
      <c r="T593" s="138">
        <f>S593*H593</f>
        <v>0</v>
      </c>
      <c r="AR593" s="139" t="s">
        <v>242</v>
      </c>
      <c r="AT593" s="139" t="s">
        <v>141</v>
      </c>
      <c r="AU593" s="139" t="s">
        <v>84</v>
      </c>
      <c r="AY593" s="17" t="s">
        <v>138</v>
      </c>
      <c r="BE593" s="140">
        <f>IF(N593="základní",J593,0)</f>
        <v>0</v>
      </c>
      <c r="BF593" s="140">
        <f>IF(N593="snížená",J593,0)</f>
        <v>0</v>
      </c>
      <c r="BG593" s="140">
        <f>IF(N593="zákl. přenesená",J593,0)</f>
        <v>0</v>
      </c>
      <c r="BH593" s="140">
        <f>IF(N593="sníž. přenesená",J593,0)</f>
        <v>0</v>
      </c>
      <c r="BI593" s="140">
        <f>IF(N593="nulová",J593,0)</f>
        <v>0</v>
      </c>
      <c r="BJ593" s="17" t="s">
        <v>82</v>
      </c>
      <c r="BK593" s="140">
        <f>ROUND(I593*H593,2)</f>
        <v>0</v>
      </c>
      <c r="BL593" s="17" t="s">
        <v>242</v>
      </c>
      <c r="BM593" s="139" t="s">
        <v>927</v>
      </c>
    </row>
    <row r="594" spans="2:47" s="1" customFormat="1" ht="11.25">
      <c r="B594" s="32"/>
      <c r="D594" s="141" t="s">
        <v>147</v>
      </c>
      <c r="F594" s="142" t="s">
        <v>928</v>
      </c>
      <c r="I594" s="143"/>
      <c r="L594" s="32"/>
      <c r="M594" s="144"/>
      <c r="T594" s="53"/>
      <c r="AT594" s="17" t="s">
        <v>147</v>
      </c>
      <c r="AU594" s="17" t="s">
        <v>84</v>
      </c>
    </row>
    <row r="595" spans="2:65" s="1" customFormat="1" ht="24.2" customHeight="1">
      <c r="B595" s="32"/>
      <c r="C595" s="169" t="s">
        <v>929</v>
      </c>
      <c r="D595" s="169" t="s">
        <v>397</v>
      </c>
      <c r="E595" s="170" t="s">
        <v>930</v>
      </c>
      <c r="F595" s="171" t="s">
        <v>931</v>
      </c>
      <c r="G595" s="172" t="s">
        <v>239</v>
      </c>
      <c r="H595" s="173">
        <v>1</v>
      </c>
      <c r="I595" s="174"/>
      <c r="J595" s="175">
        <f>ROUND(I595*H595,2)</f>
        <v>0</v>
      </c>
      <c r="K595" s="171" t="s">
        <v>19</v>
      </c>
      <c r="L595" s="176"/>
      <c r="M595" s="177" t="s">
        <v>19</v>
      </c>
      <c r="N595" s="178" t="s">
        <v>45</v>
      </c>
      <c r="P595" s="137">
        <f>O595*H595</f>
        <v>0</v>
      </c>
      <c r="Q595" s="137">
        <v>0.016</v>
      </c>
      <c r="R595" s="137">
        <f>Q595*H595</f>
        <v>0.016</v>
      </c>
      <c r="S595" s="137">
        <v>0</v>
      </c>
      <c r="T595" s="138">
        <f>S595*H595</f>
        <v>0</v>
      </c>
      <c r="AR595" s="139" t="s">
        <v>348</v>
      </c>
      <c r="AT595" s="139" t="s">
        <v>397</v>
      </c>
      <c r="AU595" s="139" t="s">
        <v>84</v>
      </c>
      <c r="AY595" s="17" t="s">
        <v>138</v>
      </c>
      <c r="BE595" s="140">
        <f>IF(N595="základní",J595,0)</f>
        <v>0</v>
      </c>
      <c r="BF595" s="140">
        <f>IF(N595="snížená",J595,0)</f>
        <v>0</v>
      </c>
      <c r="BG595" s="140">
        <f>IF(N595="zákl. přenesená",J595,0)</f>
        <v>0</v>
      </c>
      <c r="BH595" s="140">
        <f>IF(N595="sníž. přenesená",J595,0)</f>
        <v>0</v>
      </c>
      <c r="BI595" s="140">
        <f>IF(N595="nulová",J595,0)</f>
        <v>0</v>
      </c>
      <c r="BJ595" s="17" t="s">
        <v>82</v>
      </c>
      <c r="BK595" s="140">
        <f>ROUND(I595*H595,2)</f>
        <v>0</v>
      </c>
      <c r="BL595" s="17" t="s">
        <v>242</v>
      </c>
      <c r="BM595" s="139" t="s">
        <v>932</v>
      </c>
    </row>
    <row r="596" spans="2:65" s="1" customFormat="1" ht="24.2" customHeight="1">
      <c r="B596" s="32"/>
      <c r="C596" s="169" t="s">
        <v>933</v>
      </c>
      <c r="D596" s="169" t="s">
        <v>397</v>
      </c>
      <c r="E596" s="170" t="s">
        <v>934</v>
      </c>
      <c r="F596" s="171" t="s">
        <v>935</v>
      </c>
      <c r="G596" s="172" t="s">
        <v>239</v>
      </c>
      <c r="H596" s="173">
        <v>1</v>
      </c>
      <c r="I596" s="174"/>
      <c r="J596" s="175">
        <f>ROUND(I596*H596,2)</f>
        <v>0</v>
      </c>
      <c r="K596" s="171" t="s">
        <v>19</v>
      </c>
      <c r="L596" s="176"/>
      <c r="M596" s="177" t="s">
        <v>19</v>
      </c>
      <c r="N596" s="178" t="s">
        <v>45</v>
      </c>
      <c r="P596" s="137">
        <f>O596*H596</f>
        <v>0</v>
      </c>
      <c r="Q596" s="137">
        <v>0.014</v>
      </c>
      <c r="R596" s="137">
        <f>Q596*H596</f>
        <v>0.014</v>
      </c>
      <c r="S596" s="137">
        <v>0</v>
      </c>
      <c r="T596" s="138">
        <f>S596*H596</f>
        <v>0</v>
      </c>
      <c r="AR596" s="139" t="s">
        <v>348</v>
      </c>
      <c r="AT596" s="139" t="s">
        <v>397</v>
      </c>
      <c r="AU596" s="139" t="s">
        <v>84</v>
      </c>
      <c r="AY596" s="17" t="s">
        <v>138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7" t="s">
        <v>82</v>
      </c>
      <c r="BK596" s="140">
        <f>ROUND(I596*H596,2)</f>
        <v>0</v>
      </c>
      <c r="BL596" s="17" t="s">
        <v>242</v>
      </c>
      <c r="BM596" s="139" t="s">
        <v>936</v>
      </c>
    </row>
    <row r="597" spans="2:65" s="1" customFormat="1" ht="24.2" customHeight="1">
      <c r="B597" s="32"/>
      <c r="C597" s="169" t="s">
        <v>937</v>
      </c>
      <c r="D597" s="169" t="s">
        <v>397</v>
      </c>
      <c r="E597" s="170" t="s">
        <v>938</v>
      </c>
      <c r="F597" s="171" t="s">
        <v>939</v>
      </c>
      <c r="G597" s="172" t="s">
        <v>239</v>
      </c>
      <c r="H597" s="173">
        <v>1</v>
      </c>
      <c r="I597" s="174"/>
      <c r="J597" s="175">
        <f>ROUND(I597*H597,2)</f>
        <v>0</v>
      </c>
      <c r="K597" s="171" t="s">
        <v>19</v>
      </c>
      <c r="L597" s="176"/>
      <c r="M597" s="177" t="s">
        <v>19</v>
      </c>
      <c r="N597" s="178" t="s">
        <v>45</v>
      </c>
      <c r="P597" s="137">
        <f>O597*H597</f>
        <v>0</v>
      </c>
      <c r="Q597" s="137">
        <v>0.015</v>
      </c>
      <c r="R597" s="137">
        <f>Q597*H597</f>
        <v>0.015</v>
      </c>
      <c r="S597" s="137">
        <v>0</v>
      </c>
      <c r="T597" s="138">
        <f>S597*H597</f>
        <v>0</v>
      </c>
      <c r="AR597" s="139" t="s">
        <v>348</v>
      </c>
      <c r="AT597" s="139" t="s">
        <v>397</v>
      </c>
      <c r="AU597" s="139" t="s">
        <v>84</v>
      </c>
      <c r="AY597" s="17" t="s">
        <v>138</v>
      </c>
      <c r="BE597" s="140">
        <f>IF(N597="základní",J597,0)</f>
        <v>0</v>
      </c>
      <c r="BF597" s="140">
        <f>IF(N597="snížená",J597,0)</f>
        <v>0</v>
      </c>
      <c r="BG597" s="140">
        <f>IF(N597="zákl. přenesená",J597,0)</f>
        <v>0</v>
      </c>
      <c r="BH597" s="140">
        <f>IF(N597="sníž. přenesená",J597,0)</f>
        <v>0</v>
      </c>
      <c r="BI597" s="140">
        <f>IF(N597="nulová",J597,0)</f>
        <v>0</v>
      </c>
      <c r="BJ597" s="17" t="s">
        <v>82</v>
      </c>
      <c r="BK597" s="140">
        <f>ROUND(I597*H597,2)</f>
        <v>0</v>
      </c>
      <c r="BL597" s="17" t="s">
        <v>242</v>
      </c>
      <c r="BM597" s="139" t="s">
        <v>940</v>
      </c>
    </row>
    <row r="598" spans="2:65" s="1" customFormat="1" ht="24.2" customHeight="1">
      <c r="B598" s="32"/>
      <c r="C598" s="128" t="s">
        <v>941</v>
      </c>
      <c r="D598" s="128" t="s">
        <v>141</v>
      </c>
      <c r="E598" s="129" t="s">
        <v>942</v>
      </c>
      <c r="F598" s="130" t="s">
        <v>943</v>
      </c>
      <c r="G598" s="131" t="s">
        <v>239</v>
      </c>
      <c r="H598" s="132">
        <v>3</v>
      </c>
      <c r="I598" s="133"/>
      <c r="J598" s="134">
        <f>ROUND(I598*H598,2)</f>
        <v>0</v>
      </c>
      <c r="K598" s="130" t="s">
        <v>145</v>
      </c>
      <c r="L598" s="32"/>
      <c r="M598" s="135" t="s">
        <v>19</v>
      </c>
      <c r="N598" s="136" t="s">
        <v>45</v>
      </c>
      <c r="P598" s="137">
        <f>O598*H598</f>
        <v>0</v>
      </c>
      <c r="Q598" s="137">
        <v>0</v>
      </c>
      <c r="R598" s="137">
        <f>Q598*H598</f>
        <v>0</v>
      </c>
      <c r="S598" s="137">
        <v>0</v>
      </c>
      <c r="T598" s="138">
        <f>S598*H598</f>
        <v>0</v>
      </c>
      <c r="AR598" s="139" t="s">
        <v>242</v>
      </c>
      <c r="AT598" s="139" t="s">
        <v>141</v>
      </c>
      <c r="AU598" s="139" t="s">
        <v>84</v>
      </c>
      <c r="AY598" s="17" t="s">
        <v>138</v>
      </c>
      <c r="BE598" s="140">
        <f>IF(N598="základní",J598,0)</f>
        <v>0</v>
      </c>
      <c r="BF598" s="140">
        <f>IF(N598="snížená",J598,0)</f>
        <v>0</v>
      </c>
      <c r="BG598" s="140">
        <f>IF(N598="zákl. přenesená",J598,0)</f>
        <v>0</v>
      </c>
      <c r="BH598" s="140">
        <f>IF(N598="sníž. přenesená",J598,0)</f>
        <v>0</v>
      </c>
      <c r="BI598" s="140">
        <f>IF(N598="nulová",J598,0)</f>
        <v>0</v>
      </c>
      <c r="BJ598" s="17" t="s">
        <v>82</v>
      </c>
      <c r="BK598" s="140">
        <f>ROUND(I598*H598,2)</f>
        <v>0</v>
      </c>
      <c r="BL598" s="17" t="s">
        <v>242</v>
      </c>
      <c r="BM598" s="139" t="s">
        <v>944</v>
      </c>
    </row>
    <row r="599" spans="2:47" s="1" customFormat="1" ht="11.25">
      <c r="B599" s="32"/>
      <c r="D599" s="141" t="s">
        <v>147</v>
      </c>
      <c r="F599" s="142" t="s">
        <v>945</v>
      </c>
      <c r="I599" s="143"/>
      <c r="L599" s="32"/>
      <c r="M599" s="144"/>
      <c r="T599" s="53"/>
      <c r="AT599" s="17" t="s">
        <v>147</v>
      </c>
      <c r="AU599" s="17" t="s">
        <v>84</v>
      </c>
    </row>
    <row r="600" spans="2:65" s="1" customFormat="1" ht="24.2" customHeight="1">
      <c r="B600" s="32"/>
      <c r="C600" s="169" t="s">
        <v>946</v>
      </c>
      <c r="D600" s="169" t="s">
        <v>397</v>
      </c>
      <c r="E600" s="170" t="s">
        <v>947</v>
      </c>
      <c r="F600" s="171" t="s">
        <v>948</v>
      </c>
      <c r="G600" s="172" t="s">
        <v>239</v>
      </c>
      <c r="H600" s="173">
        <v>1</v>
      </c>
      <c r="I600" s="174"/>
      <c r="J600" s="175">
        <f>ROUND(I600*H600,2)</f>
        <v>0</v>
      </c>
      <c r="K600" s="171" t="s">
        <v>19</v>
      </c>
      <c r="L600" s="176"/>
      <c r="M600" s="177" t="s">
        <v>19</v>
      </c>
      <c r="N600" s="178" t="s">
        <v>45</v>
      </c>
      <c r="P600" s="137">
        <f>O600*H600</f>
        <v>0</v>
      </c>
      <c r="Q600" s="137">
        <v>0.025</v>
      </c>
      <c r="R600" s="137">
        <f>Q600*H600</f>
        <v>0.025</v>
      </c>
      <c r="S600" s="137">
        <v>0</v>
      </c>
      <c r="T600" s="138">
        <f>S600*H600</f>
        <v>0</v>
      </c>
      <c r="AR600" s="139" t="s">
        <v>348</v>
      </c>
      <c r="AT600" s="139" t="s">
        <v>397</v>
      </c>
      <c r="AU600" s="139" t="s">
        <v>84</v>
      </c>
      <c r="AY600" s="17" t="s">
        <v>138</v>
      </c>
      <c r="BE600" s="140">
        <f>IF(N600="základní",J600,0)</f>
        <v>0</v>
      </c>
      <c r="BF600" s="140">
        <f>IF(N600="snížená",J600,0)</f>
        <v>0</v>
      </c>
      <c r="BG600" s="140">
        <f>IF(N600="zákl. přenesená",J600,0)</f>
        <v>0</v>
      </c>
      <c r="BH600" s="140">
        <f>IF(N600="sníž. přenesená",J600,0)</f>
        <v>0</v>
      </c>
      <c r="BI600" s="140">
        <f>IF(N600="nulová",J600,0)</f>
        <v>0</v>
      </c>
      <c r="BJ600" s="17" t="s">
        <v>82</v>
      </c>
      <c r="BK600" s="140">
        <f>ROUND(I600*H600,2)</f>
        <v>0</v>
      </c>
      <c r="BL600" s="17" t="s">
        <v>242</v>
      </c>
      <c r="BM600" s="139" t="s">
        <v>949</v>
      </c>
    </row>
    <row r="601" spans="2:65" s="1" customFormat="1" ht="24.2" customHeight="1">
      <c r="B601" s="32"/>
      <c r="C601" s="169" t="s">
        <v>950</v>
      </c>
      <c r="D601" s="169" t="s">
        <v>397</v>
      </c>
      <c r="E601" s="170" t="s">
        <v>951</v>
      </c>
      <c r="F601" s="171" t="s">
        <v>952</v>
      </c>
      <c r="G601" s="172" t="s">
        <v>239</v>
      </c>
      <c r="H601" s="173">
        <v>1</v>
      </c>
      <c r="I601" s="174"/>
      <c r="J601" s="175">
        <f>ROUND(I601*H601,2)</f>
        <v>0</v>
      </c>
      <c r="K601" s="171" t="s">
        <v>19</v>
      </c>
      <c r="L601" s="176"/>
      <c r="M601" s="177" t="s">
        <v>19</v>
      </c>
      <c r="N601" s="178" t="s">
        <v>45</v>
      </c>
      <c r="P601" s="137">
        <f>O601*H601</f>
        <v>0</v>
      </c>
      <c r="Q601" s="137">
        <v>0.025</v>
      </c>
      <c r="R601" s="137">
        <f>Q601*H601</f>
        <v>0.025</v>
      </c>
      <c r="S601" s="137">
        <v>0</v>
      </c>
      <c r="T601" s="138">
        <f>S601*H601</f>
        <v>0</v>
      </c>
      <c r="AR601" s="139" t="s">
        <v>348</v>
      </c>
      <c r="AT601" s="139" t="s">
        <v>397</v>
      </c>
      <c r="AU601" s="139" t="s">
        <v>84</v>
      </c>
      <c r="AY601" s="17" t="s">
        <v>138</v>
      </c>
      <c r="BE601" s="140">
        <f>IF(N601="základní",J601,0)</f>
        <v>0</v>
      </c>
      <c r="BF601" s="140">
        <f>IF(N601="snížená",J601,0)</f>
        <v>0</v>
      </c>
      <c r="BG601" s="140">
        <f>IF(N601="zákl. přenesená",J601,0)</f>
        <v>0</v>
      </c>
      <c r="BH601" s="140">
        <f>IF(N601="sníž. přenesená",J601,0)</f>
        <v>0</v>
      </c>
      <c r="BI601" s="140">
        <f>IF(N601="nulová",J601,0)</f>
        <v>0</v>
      </c>
      <c r="BJ601" s="17" t="s">
        <v>82</v>
      </c>
      <c r="BK601" s="140">
        <f>ROUND(I601*H601,2)</f>
        <v>0</v>
      </c>
      <c r="BL601" s="17" t="s">
        <v>242</v>
      </c>
      <c r="BM601" s="139" t="s">
        <v>953</v>
      </c>
    </row>
    <row r="602" spans="2:65" s="1" customFormat="1" ht="24.2" customHeight="1">
      <c r="B602" s="32"/>
      <c r="C602" s="169" t="s">
        <v>954</v>
      </c>
      <c r="D602" s="169" t="s">
        <v>397</v>
      </c>
      <c r="E602" s="170" t="s">
        <v>955</v>
      </c>
      <c r="F602" s="171" t="s">
        <v>956</v>
      </c>
      <c r="G602" s="172" t="s">
        <v>239</v>
      </c>
      <c r="H602" s="173">
        <v>1</v>
      </c>
      <c r="I602" s="174"/>
      <c r="J602" s="175">
        <f>ROUND(I602*H602,2)</f>
        <v>0</v>
      </c>
      <c r="K602" s="171" t="s">
        <v>19</v>
      </c>
      <c r="L602" s="176"/>
      <c r="M602" s="177" t="s">
        <v>19</v>
      </c>
      <c r="N602" s="178" t="s">
        <v>45</v>
      </c>
      <c r="P602" s="137">
        <f>O602*H602</f>
        <v>0</v>
      </c>
      <c r="Q602" s="137">
        <v>0.025</v>
      </c>
      <c r="R602" s="137">
        <f>Q602*H602</f>
        <v>0.025</v>
      </c>
      <c r="S602" s="137">
        <v>0</v>
      </c>
      <c r="T602" s="138">
        <f>S602*H602</f>
        <v>0</v>
      </c>
      <c r="AR602" s="139" t="s">
        <v>348</v>
      </c>
      <c r="AT602" s="139" t="s">
        <v>397</v>
      </c>
      <c r="AU602" s="139" t="s">
        <v>84</v>
      </c>
      <c r="AY602" s="17" t="s">
        <v>138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7" t="s">
        <v>82</v>
      </c>
      <c r="BK602" s="140">
        <f>ROUND(I602*H602,2)</f>
        <v>0</v>
      </c>
      <c r="BL602" s="17" t="s">
        <v>242</v>
      </c>
      <c r="BM602" s="139" t="s">
        <v>957</v>
      </c>
    </row>
    <row r="603" spans="2:65" s="1" customFormat="1" ht="24.2" customHeight="1">
      <c r="B603" s="32"/>
      <c r="C603" s="128" t="s">
        <v>958</v>
      </c>
      <c r="D603" s="128" t="s">
        <v>141</v>
      </c>
      <c r="E603" s="129" t="s">
        <v>959</v>
      </c>
      <c r="F603" s="130" t="s">
        <v>960</v>
      </c>
      <c r="G603" s="131" t="s">
        <v>239</v>
      </c>
      <c r="H603" s="132">
        <v>1</v>
      </c>
      <c r="I603" s="133"/>
      <c r="J603" s="134">
        <f>ROUND(I603*H603,2)</f>
        <v>0</v>
      </c>
      <c r="K603" s="130" t="s">
        <v>145</v>
      </c>
      <c r="L603" s="32"/>
      <c r="M603" s="135" t="s">
        <v>19</v>
      </c>
      <c r="N603" s="136" t="s">
        <v>45</v>
      </c>
      <c r="P603" s="137">
        <f>O603*H603</f>
        <v>0</v>
      </c>
      <c r="Q603" s="137">
        <v>0</v>
      </c>
      <c r="R603" s="137">
        <f>Q603*H603</f>
        <v>0</v>
      </c>
      <c r="S603" s="137">
        <v>0</v>
      </c>
      <c r="T603" s="138">
        <f>S603*H603</f>
        <v>0</v>
      </c>
      <c r="AR603" s="139" t="s">
        <v>242</v>
      </c>
      <c r="AT603" s="139" t="s">
        <v>141</v>
      </c>
      <c r="AU603" s="139" t="s">
        <v>84</v>
      </c>
      <c r="AY603" s="17" t="s">
        <v>138</v>
      </c>
      <c r="BE603" s="140">
        <f>IF(N603="základní",J603,0)</f>
        <v>0</v>
      </c>
      <c r="BF603" s="140">
        <f>IF(N603="snížená",J603,0)</f>
        <v>0</v>
      </c>
      <c r="BG603" s="140">
        <f>IF(N603="zákl. přenesená",J603,0)</f>
        <v>0</v>
      </c>
      <c r="BH603" s="140">
        <f>IF(N603="sníž. přenesená",J603,0)</f>
        <v>0</v>
      </c>
      <c r="BI603" s="140">
        <f>IF(N603="nulová",J603,0)</f>
        <v>0</v>
      </c>
      <c r="BJ603" s="17" t="s">
        <v>82</v>
      </c>
      <c r="BK603" s="140">
        <f>ROUND(I603*H603,2)</f>
        <v>0</v>
      </c>
      <c r="BL603" s="17" t="s">
        <v>242</v>
      </c>
      <c r="BM603" s="139" t="s">
        <v>961</v>
      </c>
    </row>
    <row r="604" spans="2:47" s="1" customFormat="1" ht="11.25">
      <c r="B604" s="32"/>
      <c r="D604" s="141" t="s">
        <v>147</v>
      </c>
      <c r="F604" s="142" t="s">
        <v>962</v>
      </c>
      <c r="I604" s="143"/>
      <c r="L604" s="32"/>
      <c r="M604" s="144"/>
      <c r="T604" s="53"/>
      <c r="AT604" s="17" t="s">
        <v>147</v>
      </c>
      <c r="AU604" s="17" t="s">
        <v>84</v>
      </c>
    </row>
    <row r="605" spans="2:65" s="1" customFormat="1" ht="24.2" customHeight="1">
      <c r="B605" s="32"/>
      <c r="C605" s="169" t="s">
        <v>963</v>
      </c>
      <c r="D605" s="169" t="s">
        <v>397</v>
      </c>
      <c r="E605" s="170" t="s">
        <v>964</v>
      </c>
      <c r="F605" s="171" t="s">
        <v>965</v>
      </c>
      <c r="G605" s="172" t="s">
        <v>239</v>
      </c>
      <c r="H605" s="173">
        <v>1</v>
      </c>
      <c r="I605" s="174"/>
      <c r="J605" s="175">
        <f>ROUND(I605*H605,2)</f>
        <v>0</v>
      </c>
      <c r="K605" s="171" t="s">
        <v>19</v>
      </c>
      <c r="L605" s="176"/>
      <c r="M605" s="177" t="s">
        <v>19</v>
      </c>
      <c r="N605" s="178" t="s">
        <v>45</v>
      </c>
      <c r="P605" s="137">
        <f>O605*H605</f>
        <v>0</v>
      </c>
      <c r="Q605" s="137">
        <v>0</v>
      </c>
      <c r="R605" s="137">
        <f>Q605*H605</f>
        <v>0</v>
      </c>
      <c r="S605" s="137">
        <v>0</v>
      </c>
      <c r="T605" s="138">
        <f>S605*H605</f>
        <v>0</v>
      </c>
      <c r="AR605" s="139" t="s">
        <v>348</v>
      </c>
      <c r="AT605" s="139" t="s">
        <v>397</v>
      </c>
      <c r="AU605" s="139" t="s">
        <v>84</v>
      </c>
      <c r="AY605" s="17" t="s">
        <v>138</v>
      </c>
      <c r="BE605" s="140">
        <f>IF(N605="základní",J605,0)</f>
        <v>0</v>
      </c>
      <c r="BF605" s="140">
        <f>IF(N605="snížená",J605,0)</f>
        <v>0</v>
      </c>
      <c r="BG605" s="140">
        <f>IF(N605="zákl. přenesená",J605,0)</f>
        <v>0</v>
      </c>
      <c r="BH605" s="140">
        <f>IF(N605="sníž. přenesená",J605,0)</f>
        <v>0</v>
      </c>
      <c r="BI605" s="140">
        <f>IF(N605="nulová",J605,0)</f>
        <v>0</v>
      </c>
      <c r="BJ605" s="17" t="s">
        <v>82</v>
      </c>
      <c r="BK605" s="140">
        <f>ROUND(I605*H605,2)</f>
        <v>0</v>
      </c>
      <c r="BL605" s="17" t="s">
        <v>242</v>
      </c>
      <c r="BM605" s="139" t="s">
        <v>966</v>
      </c>
    </row>
    <row r="606" spans="2:65" s="1" customFormat="1" ht="24.2" customHeight="1">
      <c r="B606" s="32"/>
      <c r="C606" s="128" t="s">
        <v>967</v>
      </c>
      <c r="D606" s="128" t="s">
        <v>141</v>
      </c>
      <c r="E606" s="129" t="s">
        <v>968</v>
      </c>
      <c r="F606" s="130" t="s">
        <v>969</v>
      </c>
      <c r="G606" s="131" t="s">
        <v>239</v>
      </c>
      <c r="H606" s="132">
        <v>1</v>
      </c>
      <c r="I606" s="133"/>
      <c r="J606" s="134">
        <f>ROUND(I606*H606,2)</f>
        <v>0</v>
      </c>
      <c r="K606" s="130" t="s">
        <v>145</v>
      </c>
      <c r="L606" s="32"/>
      <c r="M606" s="135" t="s">
        <v>19</v>
      </c>
      <c r="N606" s="136" t="s">
        <v>45</v>
      </c>
      <c r="P606" s="137">
        <f>O606*H606</f>
        <v>0</v>
      </c>
      <c r="Q606" s="137">
        <v>0</v>
      </c>
      <c r="R606" s="137">
        <f>Q606*H606</f>
        <v>0</v>
      </c>
      <c r="S606" s="137">
        <v>0</v>
      </c>
      <c r="T606" s="138">
        <f>S606*H606</f>
        <v>0</v>
      </c>
      <c r="AR606" s="139" t="s">
        <v>242</v>
      </c>
      <c r="AT606" s="139" t="s">
        <v>141</v>
      </c>
      <c r="AU606" s="139" t="s">
        <v>84</v>
      </c>
      <c r="AY606" s="17" t="s">
        <v>138</v>
      </c>
      <c r="BE606" s="140">
        <f>IF(N606="základní",J606,0)</f>
        <v>0</v>
      </c>
      <c r="BF606" s="140">
        <f>IF(N606="snížená",J606,0)</f>
        <v>0</v>
      </c>
      <c r="BG606" s="140">
        <f>IF(N606="zákl. přenesená",J606,0)</f>
        <v>0</v>
      </c>
      <c r="BH606" s="140">
        <f>IF(N606="sníž. přenesená",J606,0)</f>
        <v>0</v>
      </c>
      <c r="BI606" s="140">
        <f>IF(N606="nulová",J606,0)</f>
        <v>0</v>
      </c>
      <c r="BJ606" s="17" t="s">
        <v>82</v>
      </c>
      <c r="BK606" s="140">
        <f>ROUND(I606*H606,2)</f>
        <v>0</v>
      </c>
      <c r="BL606" s="17" t="s">
        <v>242</v>
      </c>
      <c r="BM606" s="139" t="s">
        <v>970</v>
      </c>
    </row>
    <row r="607" spans="2:47" s="1" customFormat="1" ht="11.25">
      <c r="B607" s="32"/>
      <c r="D607" s="141" t="s">
        <v>147</v>
      </c>
      <c r="F607" s="142" t="s">
        <v>971</v>
      </c>
      <c r="I607" s="143"/>
      <c r="L607" s="32"/>
      <c r="M607" s="144"/>
      <c r="T607" s="53"/>
      <c r="AT607" s="17" t="s">
        <v>147</v>
      </c>
      <c r="AU607" s="17" t="s">
        <v>84</v>
      </c>
    </row>
    <row r="608" spans="2:65" s="1" customFormat="1" ht="24.2" customHeight="1">
      <c r="B608" s="32"/>
      <c r="C608" s="169" t="s">
        <v>972</v>
      </c>
      <c r="D608" s="169" t="s">
        <v>397</v>
      </c>
      <c r="E608" s="170" t="s">
        <v>973</v>
      </c>
      <c r="F608" s="171" t="s">
        <v>974</v>
      </c>
      <c r="G608" s="172" t="s">
        <v>239</v>
      </c>
      <c r="H608" s="173">
        <v>1</v>
      </c>
      <c r="I608" s="174"/>
      <c r="J608" s="175">
        <f>ROUND(I608*H608,2)</f>
        <v>0</v>
      </c>
      <c r="K608" s="171" t="s">
        <v>19</v>
      </c>
      <c r="L608" s="176"/>
      <c r="M608" s="177" t="s">
        <v>19</v>
      </c>
      <c r="N608" s="178" t="s">
        <v>45</v>
      </c>
      <c r="P608" s="137">
        <f>O608*H608</f>
        <v>0</v>
      </c>
      <c r="Q608" s="137">
        <v>0</v>
      </c>
      <c r="R608" s="137">
        <f>Q608*H608</f>
        <v>0</v>
      </c>
      <c r="S608" s="137">
        <v>0</v>
      </c>
      <c r="T608" s="138">
        <f>S608*H608</f>
        <v>0</v>
      </c>
      <c r="AR608" s="139" t="s">
        <v>348</v>
      </c>
      <c r="AT608" s="139" t="s">
        <v>397</v>
      </c>
      <c r="AU608" s="139" t="s">
        <v>84</v>
      </c>
      <c r="AY608" s="17" t="s">
        <v>138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7" t="s">
        <v>82</v>
      </c>
      <c r="BK608" s="140">
        <f>ROUND(I608*H608,2)</f>
        <v>0</v>
      </c>
      <c r="BL608" s="17" t="s">
        <v>242</v>
      </c>
      <c r="BM608" s="139" t="s">
        <v>975</v>
      </c>
    </row>
    <row r="609" spans="2:65" s="1" customFormat="1" ht="16.5" customHeight="1">
      <c r="B609" s="32"/>
      <c r="C609" s="128" t="s">
        <v>976</v>
      </c>
      <c r="D609" s="128" t="s">
        <v>141</v>
      </c>
      <c r="E609" s="129" t="s">
        <v>977</v>
      </c>
      <c r="F609" s="130" t="s">
        <v>978</v>
      </c>
      <c r="G609" s="131" t="s">
        <v>144</v>
      </c>
      <c r="H609" s="132">
        <v>25.8</v>
      </c>
      <c r="I609" s="133"/>
      <c r="J609" s="134">
        <f>ROUND(I609*H609,2)</f>
        <v>0</v>
      </c>
      <c r="K609" s="130" t="s">
        <v>145</v>
      </c>
      <c r="L609" s="32"/>
      <c r="M609" s="135" t="s">
        <v>19</v>
      </c>
      <c r="N609" s="136" t="s">
        <v>45</v>
      </c>
      <c r="P609" s="137">
        <f>O609*H609</f>
        <v>0</v>
      </c>
      <c r="Q609" s="137">
        <v>0</v>
      </c>
      <c r="R609" s="137">
        <f>Q609*H609</f>
        <v>0</v>
      </c>
      <c r="S609" s="137">
        <v>0</v>
      </c>
      <c r="T609" s="138">
        <f>S609*H609</f>
        <v>0</v>
      </c>
      <c r="AR609" s="139" t="s">
        <v>242</v>
      </c>
      <c r="AT609" s="139" t="s">
        <v>141</v>
      </c>
      <c r="AU609" s="139" t="s">
        <v>84</v>
      </c>
      <c r="AY609" s="17" t="s">
        <v>138</v>
      </c>
      <c r="BE609" s="140">
        <f>IF(N609="základní",J609,0)</f>
        <v>0</v>
      </c>
      <c r="BF609" s="140">
        <f>IF(N609="snížená",J609,0)</f>
        <v>0</v>
      </c>
      <c r="BG609" s="140">
        <f>IF(N609="zákl. přenesená",J609,0)</f>
        <v>0</v>
      </c>
      <c r="BH609" s="140">
        <f>IF(N609="sníž. přenesená",J609,0)</f>
        <v>0</v>
      </c>
      <c r="BI609" s="140">
        <f>IF(N609="nulová",J609,0)</f>
        <v>0</v>
      </c>
      <c r="BJ609" s="17" t="s">
        <v>82</v>
      </c>
      <c r="BK609" s="140">
        <f>ROUND(I609*H609,2)</f>
        <v>0</v>
      </c>
      <c r="BL609" s="17" t="s">
        <v>242</v>
      </c>
      <c r="BM609" s="139" t="s">
        <v>979</v>
      </c>
    </row>
    <row r="610" spans="2:47" s="1" customFormat="1" ht="11.25">
      <c r="B610" s="32"/>
      <c r="D610" s="141" t="s">
        <v>147</v>
      </c>
      <c r="F610" s="142" t="s">
        <v>980</v>
      </c>
      <c r="I610" s="143"/>
      <c r="L610" s="32"/>
      <c r="M610" s="144"/>
      <c r="T610" s="53"/>
      <c r="AT610" s="17" t="s">
        <v>147</v>
      </c>
      <c r="AU610" s="17" t="s">
        <v>84</v>
      </c>
    </row>
    <row r="611" spans="2:51" s="13" customFormat="1" ht="11.25">
      <c r="B611" s="152"/>
      <c r="D611" s="146" t="s">
        <v>149</v>
      </c>
      <c r="E611" s="153" t="s">
        <v>19</v>
      </c>
      <c r="F611" s="154" t="s">
        <v>981</v>
      </c>
      <c r="H611" s="155">
        <v>16</v>
      </c>
      <c r="I611" s="156"/>
      <c r="L611" s="152"/>
      <c r="M611" s="157"/>
      <c r="T611" s="158"/>
      <c r="AT611" s="153" t="s">
        <v>149</v>
      </c>
      <c r="AU611" s="153" t="s">
        <v>84</v>
      </c>
      <c r="AV611" s="13" t="s">
        <v>84</v>
      </c>
      <c r="AW611" s="13" t="s">
        <v>36</v>
      </c>
      <c r="AX611" s="13" t="s">
        <v>74</v>
      </c>
      <c r="AY611" s="153" t="s">
        <v>138</v>
      </c>
    </row>
    <row r="612" spans="2:51" s="13" customFormat="1" ht="11.25">
      <c r="B612" s="152"/>
      <c r="D612" s="146" t="s">
        <v>149</v>
      </c>
      <c r="E612" s="153" t="s">
        <v>19</v>
      </c>
      <c r="F612" s="154" t="s">
        <v>982</v>
      </c>
      <c r="H612" s="155">
        <v>4.8</v>
      </c>
      <c r="I612" s="156"/>
      <c r="L612" s="152"/>
      <c r="M612" s="157"/>
      <c r="T612" s="158"/>
      <c r="AT612" s="153" t="s">
        <v>149</v>
      </c>
      <c r="AU612" s="153" t="s">
        <v>84</v>
      </c>
      <c r="AV612" s="13" t="s">
        <v>84</v>
      </c>
      <c r="AW612" s="13" t="s">
        <v>36</v>
      </c>
      <c r="AX612" s="13" t="s">
        <v>74</v>
      </c>
      <c r="AY612" s="153" t="s">
        <v>138</v>
      </c>
    </row>
    <row r="613" spans="2:51" s="13" customFormat="1" ht="11.25">
      <c r="B613" s="152"/>
      <c r="D613" s="146" t="s">
        <v>149</v>
      </c>
      <c r="E613" s="153" t="s">
        <v>19</v>
      </c>
      <c r="F613" s="154" t="s">
        <v>983</v>
      </c>
      <c r="H613" s="155">
        <v>5</v>
      </c>
      <c r="I613" s="156"/>
      <c r="L613" s="152"/>
      <c r="M613" s="157"/>
      <c r="T613" s="158"/>
      <c r="AT613" s="153" t="s">
        <v>149</v>
      </c>
      <c r="AU613" s="153" t="s">
        <v>84</v>
      </c>
      <c r="AV613" s="13" t="s">
        <v>84</v>
      </c>
      <c r="AW613" s="13" t="s">
        <v>36</v>
      </c>
      <c r="AX613" s="13" t="s">
        <v>74</v>
      </c>
      <c r="AY613" s="153" t="s">
        <v>138</v>
      </c>
    </row>
    <row r="614" spans="2:51" s="14" customFormat="1" ht="11.25">
      <c r="B614" s="159"/>
      <c r="D614" s="146" t="s">
        <v>149</v>
      </c>
      <c r="E614" s="160" t="s">
        <v>19</v>
      </c>
      <c r="F614" s="161" t="s">
        <v>202</v>
      </c>
      <c r="H614" s="162">
        <v>25.8</v>
      </c>
      <c r="I614" s="163"/>
      <c r="L614" s="159"/>
      <c r="M614" s="164"/>
      <c r="T614" s="165"/>
      <c r="AT614" s="160" t="s">
        <v>149</v>
      </c>
      <c r="AU614" s="160" t="s">
        <v>84</v>
      </c>
      <c r="AV614" s="14" t="s">
        <v>139</v>
      </c>
      <c r="AW614" s="14" t="s">
        <v>36</v>
      </c>
      <c r="AX614" s="14" t="s">
        <v>82</v>
      </c>
      <c r="AY614" s="160" t="s">
        <v>138</v>
      </c>
    </row>
    <row r="615" spans="2:65" s="1" customFormat="1" ht="24.2" customHeight="1">
      <c r="B615" s="32"/>
      <c r="C615" s="128" t="s">
        <v>984</v>
      </c>
      <c r="D615" s="128" t="s">
        <v>141</v>
      </c>
      <c r="E615" s="129" t="s">
        <v>985</v>
      </c>
      <c r="F615" s="130" t="s">
        <v>986</v>
      </c>
      <c r="G615" s="131" t="s">
        <v>239</v>
      </c>
      <c r="H615" s="132">
        <v>2</v>
      </c>
      <c r="I615" s="133"/>
      <c r="J615" s="134">
        <f>ROUND(I615*H615,2)</f>
        <v>0</v>
      </c>
      <c r="K615" s="130" t="s">
        <v>145</v>
      </c>
      <c r="L615" s="32"/>
      <c r="M615" s="135" t="s">
        <v>19</v>
      </c>
      <c r="N615" s="136" t="s">
        <v>45</v>
      </c>
      <c r="P615" s="137">
        <f>O615*H615</f>
        <v>0</v>
      </c>
      <c r="Q615" s="137">
        <v>0.00048</v>
      </c>
      <c r="R615" s="137">
        <f>Q615*H615</f>
        <v>0.00096</v>
      </c>
      <c r="S615" s="137">
        <v>0</v>
      </c>
      <c r="T615" s="138">
        <f>S615*H615</f>
        <v>0</v>
      </c>
      <c r="AR615" s="139" t="s">
        <v>242</v>
      </c>
      <c r="AT615" s="139" t="s">
        <v>141</v>
      </c>
      <c r="AU615" s="139" t="s">
        <v>84</v>
      </c>
      <c r="AY615" s="17" t="s">
        <v>138</v>
      </c>
      <c r="BE615" s="140">
        <f>IF(N615="základní",J615,0)</f>
        <v>0</v>
      </c>
      <c r="BF615" s="140">
        <f>IF(N615="snížená",J615,0)</f>
        <v>0</v>
      </c>
      <c r="BG615" s="140">
        <f>IF(N615="zákl. přenesená",J615,0)</f>
        <v>0</v>
      </c>
      <c r="BH615" s="140">
        <f>IF(N615="sníž. přenesená",J615,0)</f>
        <v>0</v>
      </c>
      <c r="BI615" s="140">
        <f>IF(N615="nulová",J615,0)</f>
        <v>0</v>
      </c>
      <c r="BJ615" s="17" t="s">
        <v>82</v>
      </c>
      <c r="BK615" s="140">
        <f>ROUND(I615*H615,2)</f>
        <v>0</v>
      </c>
      <c r="BL615" s="17" t="s">
        <v>242</v>
      </c>
      <c r="BM615" s="139" t="s">
        <v>987</v>
      </c>
    </row>
    <row r="616" spans="2:47" s="1" customFormat="1" ht="11.25">
      <c r="B616" s="32"/>
      <c r="D616" s="141" t="s">
        <v>147</v>
      </c>
      <c r="F616" s="142" t="s">
        <v>988</v>
      </c>
      <c r="I616" s="143"/>
      <c r="L616" s="32"/>
      <c r="M616" s="144"/>
      <c r="T616" s="53"/>
      <c r="AT616" s="17" t="s">
        <v>147</v>
      </c>
      <c r="AU616" s="17" t="s">
        <v>84</v>
      </c>
    </row>
    <row r="617" spans="2:65" s="1" customFormat="1" ht="21.75" customHeight="1">
      <c r="B617" s="32"/>
      <c r="C617" s="169" t="s">
        <v>989</v>
      </c>
      <c r="D617" s="169" t="s">
        <v>397</v>
      </c>
      <c r="E617" s="170" t="s">
        <v>990</v>
      </c>
      <c r="F617" s="171" t="s">
        <v>991</v>
      </c>
      <c r="G617" s="172" t="s">
        <v>239</v>
      </c>
      <c r="H617" s="173">
        <v>2</v>
      </c>
      <c r="I617" s="174"/>
      <c r="J617" s="175">
        <f>ROUND(I617*H617,2)</f>
        <v>0</v>
      </c>
      <c r="K617" s="171" t="s">
        <v>19</v>
      </c>
      <c r="L617" s="176"/>
      <c r="M617" s="177" t="s">
        <v>19</v>
      </c>
      <c r="N617" s="178" t="s">
        <v>45</v>
      </c>
      <c r="P617" s="137">
        <f>O617*H617</f>
        <v>0</v>
      </c>
      <c r="Q617" s="137">
        <v>0</v>
      </c>
      <c r="R617" s="137">
        <f>Q617*H617</f>
        <v>0</v>
      </c>
      <c r="S617" s="137">
        <v>0</v>
      </c>
      <c r="T617" s="138">
        <f>S617*H617</f>
        <v>0</v>
      </c>
      <c r="AR617" s="139" t="s">
        <v>348</v>
      </c>
      <c r="AT617" s="139" t="s">
        <v>397</v>
      </c>
      <c r="AU617" s="139" t="s">
        <v>84</v>
      </c>
      <c r="AY617" s="17" t="s">
        <v>138</v>
      </c>
      <c r="BE617" s="140">
        <f>IF(N617="základní",J617,0)</f>
        <v>0</v>
      </c>
      <c r="BF617" s="140">
        <f>IF(N617="snížená",J617,0)</f>
        <v>0</v>
      </c>
      <c r="BG617" s="140">
        <f>IF(N617="zákl. přenesená",J617,0)</f>
        <v>0</v>
      </c>
      <c r="BH617" s="140">
        <f>IF(N617="sníž. přenesená",J617,0)</f>
        <v>0</v>
      </c>
      <c r="BI617" s="140">
        <f>IF(N617="nulová",J617,0)</f>
        <v>0</v>
      </c>
      <c r="BJ617" s="17" t="s">
        <v>82</v>
      </c>
      <c r="BK617" s="140">
        <f>ROUND(I617*H617,2)</f>
        <v>0</v>
      </c>
      <c r="BL617" s="17" t="s">
        <v>242</v>
      </c>
      <c r="BM617" s="139" t="s">
        <v>992</v>
      </c>
    </row>
    <row r="618" spans="2:65" s="1" customFormat="1" ht="24.2" customHeight="1">
      <c r="B618" s="32"/>
      <c r="C618" s="128" t="s">
        <v>993</v>
      </c>
      <c r="D618" s="128" t="s">
        <v>141</v>
      </c>
      <c r="E618" s="129" t="s">
        <v>994</v>
      </c>
      <c r="F618" s="130" t="s">
        <v>995</v>
      </c>
      <c r="G618" s="131" t="s">
        <v>239</v>
      </c>
      <c r="H618" s="132">
        <v>2</v>
      </c>
      <c r="I618" s="133"/>
      <c r="J618" s="134">
        <f>ROUND(I618*H618,2)</f>
        <v>0</v>
      </c>
      <c r="K618" s="130" t="s">
        <v>145</v>
      </c>
      <c r="L618" s="32"/>
      <c r="M618" s="135" t="s">
        <v>19</v>
      </c>
      <c r="N618" s="136" t="s">
        <v>45</v>
      </c>
      <c r="P618" s="137">
        <f>O618*H618</f>
        <v>0</v>
      </c>
      <c r="Q618" s="137">
        <v>0.00047</v>
      </c>
      <c r="R618" s="137">
        <f>Q618*H618</f>
        <v>0.00094</v>
      </c>
      <c r="S618" s="137">
        <v>0</v>
      </c>
      <c r="T618" s="138">
        <f>S618*H618</f>
        <v>0</v>
      </c>
      <c r="AR618" s="139" t="s">
        <v>242</v>
      </c>
      <c r="AT618" s="139" t="s">
        <v>141</v>
      </c>
      <c r="AU618" s="139" t="s">
        <v>84</v>
      </c>
      <c r="AY618" s="17" t="s">
        <v>138</v>
      </c>
      <c r="BE618" s="140">
        <f>IF(N618="základní",J618,0)</f>
        <v>0</v>
      </c>
      <c r="BF618" s="140">
        <f>IF(N618="snížená",J618,0)</f>
        <v>0</v>
      </c>
      <c r="BG618" s="140">
        <f>IF(N618="zákl. přenesená",J618,0)</f>
        <v>0</v>
      </c>
      <c r="BH618" s="140">
        <f>IF(N618="sníž. přenesená",J618,0)</f>
        <v>0</v>
      </c>
      <c r="BI618" s="140">
        <f>IF(N618="nulová",J618,0)</f>
        <v>0</v>
      </c>
      <c r="BJ618" s="17" t="s">
        <v>82</v>
      </c>
      <c r="BK618" s="140">
        <f>ROUND(I618*H618,2)</f>
        <v>0</v>
      </c>
      <c r="BL618" s="17" t="s">
        <v>242</v>
      </c>
      <c r="BM618" s="139" t="s">
        <v>996</v>
      </c>
    </row>
    <row r="619" spans="2:47" s="1" customFormat="1" ht="11.25">
      <c r="B619" s="32"/>
      <c r="D619" s="141" t="s">
        <v>147</v>
      </c>
      <c r="F619" s="142" t="s">
        <v>997</v>
      </c>
      <c r="I619" s="143"/>
      <c r="L619" s="32"/>
      <c r="M619" s="144"/>
      <c r="T619" s="53"/>
      <c r="AT619" s="17" t="s">
        <v>147</v>
      </c>
      <c r="AU619" s="17" t="s">
        <v>84</v>
      </c>
    </row>
    <row r="620" spans="2:65" s="1" customFormat="1" ht="16.5" customHeight="1">
      <c r="B620" s="32"/>
      <c r="C620" s="169" t="s">
        <v>998</v>
      </c>
      <c r="D620" s="169" t="s">
        <v>397</v>
      </c>
      <c r="E620" s="170" t="s">
        <v>999</v>
      </c>
      <c r="F620" s="171" t="s">
        <v>1000</v>
      </c>
      <c r="G620" s="172" t="s">
        <v>239</v>
      </c>
      <c r="H620" s="173">
        <v>2</v>
      </c>
      <c r="I620" s="174"/>
      <c r="J620" s="175">
        <f>ROUND(I620*H620,2)</f>
        <v>0</v>
      </c>
      <c r="K620" s="171" t="s">
        <v>19</v>
      </c>
      <c r="L620" s="176"/>
      <c r="M620" s="177" t="s">
        <v>19</v>
      </c>
      <c r="N620" s="178" t="s">
        <v>45</v>
      </c>
      <c r="P620" s="137">
        <f>O620*H620</f>
        <v>0</v>
      </c>
      <c r="Q620" s="137">
        <v>0.004</v>
      </c>
      <c r="R620" s="137">
        <f>Q620*H620</f>
        <v>0.008</v>
      </c>
      <c r="S620" s="137">
        <v>0</v>
      </c>
      <c r="T620" s="138">
        <f>S620*H620</f>
        <v>0</v>
      </c>
      <c r="AR620" s="139" t="s">
        <v>348</v>
      </c>
      <c r="AT620" s="139" t="s">
        <v>397</v>
      </c>
      <c r="AU620" s="139" t="s">
        <v>84</v>
      </c>
      <c r="AY620" s="17" t="s">
        <v>138</v>
      </c>
      <c r="BE620" s="140">
        <f>IF(N620="základní",J620,0)</f>
        <v>0</v>
      </c>
      <c r="BF620" s="140">
        <f>IF(N620="snížená",J620,0)</f>
        <v>0</v>
      </c>
      <c r="BG620" s="140">
        <f>IF(N620="zákl. přenesená",J620,0)</f>
        <v>0</v>
      </c>
      <c r="BH620" s="140">
        <f>IF(N620="sníž. přenesená",J620,0)</f>
        <v>0</v>
      </c>
      <c r="BI620" s="140">
        <f>IF(N620="nulová",J620,0)</f>
        <v>0</v>
      </c>
      <c r="BJ620" s="17" t="s">
        <v>82</v>
      </c>
      <c r="BK620" s="140">
        <f>ROUND(I620*H620,2)</f>
        <v>0</v>
      </c>
      <c r="BL620" s="17" t="s">
        <v>242</v>
      </c>
      <c r="BM620" s="139" t="s">
        <v>1001</v>
      </c>
    </row>
    <row r="621" spans="2:65" s="1" customFormat="1" ht="16.5" customHeight="1">
      <c r="B621" s="32"/>
      <c r="C621" s="128" t="s">
        <v>1002</v>
      </c>
      <c r="D621" s="128" t="s">
        <v>141</v>
      </c>
      <c r="E621" s="129" t="s">
        <v>1003</v>
      </c>
      <c r="F621" s="130" t="s">
        <v>1004</v>
      </c>
      <c r="G621" s="131" t="s">
        <v>239</v>
      </c>
      <c r="H621" s="132">
        <v>16</v>
      </c>
      <c r="I621" s="133"/>
      <c r="J621" s="134">
        <f>ROUND(I621*H621,2)</f>
        <v>0</v>
      </c>
      <c r="K621" s="130" t="s">
        <v>145</v>
      </c>
      <c r="L621" s="32"/>
      <c r="M621" s="135" t="s">
        <v>19</v>
      </c>
      <c r="N621" s="136" t="s">
        <v>45</v>
      </c>
      <c r="P621" s="137">
        <f>O621*H621</f>
        <v>0</v>
      </c>
      <c r="Q621" s="137">
        <v>0</v>
      </c>
      <c r="R621" s="137">
        <f>Q621*H621</f>
        <v>0</v>
      </c>
      <c r="S621" s="137">
        <v>0.024</v>
      </c>
      <c r="T621" s="138">
        <f>S621*H621</f>
        <v>0.384</v>
      </c>
      <c r="AR621" s="139" t="s">
        <v>242</v>
      </c>
      <c r="AT621" s="139" t="s">
        <v>141</v>
      </c>
      <c r="AU621" s="139" t="s">
        <v>84</v>
      </c>
      <c r="AY621" s="17" t="s">
        <v>138</v>
      </c>
      <c r="BE621" s="140">
        <f>IF(N621="základní",J621,0)</f>
        <v>0</v>
      </c>
      <c r="BF621" s="140">
        <f>IF(N621="snížená",J621,0)</f>
        <v>0</v>
      </c>
      <c r="BG621" s="140">
        <f>IF(N621="zákl. přenesená",J621,0)</f>
        <v>0</v>
      </c>
      <c r="BH621" s="140">
        <f>IF(N621="sníž. přenesená",J621,0)</f>
        <v>0</v>
      </c>
      <c r="BI621" s="140">
        <f>IF(N621="nulová",J621,0)</f>
        <v>0</v>
      </c>
      <c r="BJ621" s="17" t="s">
        <v>82</v>
      </c>
      <c r="BK621" s="140">
        <f>ROUND(I621*H621,2)</f>
        <v>0</v>
      </c>
      <c r="BL621" s="17" t="s">
        <v>242</v>
      </c>
      <c r="BM621" s="139" t="s">
        <v>1005</v>
      </c>
    </row>
    <row r="622" spans="2:47" s="1" customFormat="1" ht="11.25">
      <c r="B622" s="32"/>
      <c r="D622" s="141" t="s">
        <v>147</v>
      </c>
      <c r="F622" s="142" t="s">
        <v>1006</v>
      </c>
      <c r="I622" s="143"/>
      <c r="L622" s="32"/>
      <c r="M622" s="144"/>
      <c r="T622" s="53"/>
      <c r="AT622" s="17" t="s">
        <v>147</v>
      </c>
      <c r="AU622" s="17" t="s">
        <v>84</v>
      </c>
    </row>
    <row r="623" spans="2:51" s="13" customFormat="1" ht="11.25">
      <c r="B623" s="152"/>
      <c r="D623" s="146" t="s">
        <v>149</v>
      </c>
      <c r="E623" s="153" t="s">
        <v>19</v>
      </c>
      <c r="F623" s="154" t="s">
        <v>1007</v>
      </c>
      <c r="H623" s="155">
        <v>16</v>
      </c>
      <c r="I623" s="156"/>
      <c r="L623" s="152"/>
      <c r="M623" s="157"/>
      <c r="T623" s="158"/>
      <c r="AT623" s="153" t="s">
        <v>149</v>
      </c>
      <c r="AU623" s="153" t="s">
        <v>84</v>
      </c>
      <c r="AV623" s="13" t="s">
        <v>84</v>
      </c>
      <c r="AW623" s="13" t="s">
        <v>36</v>
      </c>
      <c r="AX623" s="13" t="s">
        <v>82</v>
      </c>
      <c r="AY623" s="153" t="s">
        <v>138</v>
      </c>
    </row>
    <row r="624" spans="2:65" s="1" customFormat="1" ht="16.5" customHeight="1">
      <c r="B624" s="32"/>
      <c r="C624" s="128" t="s">
        <v>1008</v>
      </c>
      <c r="D624" s="128" t="s">
        <v>141</v>
      </c>
      <c r="E624" s="129" t="s">
        <v>1009</v>
      </c>
      <c r="F624" s="130" t="s">
        <v>1010</v>
      </c>
      <c r="G624" s="131" t="s">
        <v>239</v>
      </c>
      <c r="H624" s="132">
        <v>10</v>
      </c>
      <c r="I624" s="133"/>
      <c r="J624" s="134">
        <f>ROUND(I624*H624,2)</f>
        <v>0</v>
      </c>
      <c r="K624" s="130" t="s">
        <v>145</v>
      </c>
      <c r="L624" s="32"/>
      <c r="M624" s="135" t="s">
        <v>19</v>
      </c>
      <c r="N624" s="136" t="s">
        <v>45</v>
      </c>
      <c r="P624" s="137">
        <f>O624*H624</f>
        <v>0</v>
      </c>
      <c r="Q624" s="137">
        <v>0</v>
      </c>
      <c r="R624" s="137">
        <f>Q624*H624</f>
        <v>0</v>
      </c>
      <c r="S624" s="137">
        <v>0.028</v>
      </c>
      <c r="T624" s="138">
        <f>S624*H624</f>
        <v>0.28</v>
      </c>
      <c r="AR624" s="139" t="s">
        <v>242</v>
      </c>
      <c r="AT624" s="139" t="s">
        <v>141</v>
      </c>
      <c r="AU624" s="139" t="s">
        <v>84</v>
      </c>
      <c r="AY624" s="17" t="s">
        <v>138</v>
      </c>
      <c r="BE624" s="140">
        <f>IF(N624="základní",J624,0)</f>
        <v>0</v>
      </c>
      <c r="BF624" s="140">
        <f>IF(N624="snížená",J624,0)</f>
        <v>0</v>
      </c>
      <c r="BG624" s="140">
        <f>IF(N624="zákl. přenesená",J624,0)</f>
        <v>0</v>
      </c>
      <c r="BH624" s="140">
        <f>IF(N624="sníž. přenesená",J624,0)</f>
        <v>0</v>
      </c>
      <c r="BI624" s="140">
        <f>IF(N624="nulová",J624,0)</f>
        <v>0</v>
      </c>
      <c r="BJ624" s="17" t="s">
        <v>82</v>
      </c>
      <c r="BK624" s="140">
        <f>ROUND(I624*H624,2)</f>
        <v>0</v>
      </c>
      <c r="BL624" s="17" t="s">
        <v>242</v>
      </c>
      <c r="BM624" s="139" t="s">
        <v>1011</v>
      </c>
    </row>
    <row r="625" spans="2:47" s="1" customFormat="1" ht="11.25">
      <c r="B625" s="32"/>
      <c r="D625" s="141" t="s">
        <v>147</v>
      </c>
      <c r="F625" s="142" t="s">
        <v>1012</v>
      </c>
      <c r="I625" s="143"/>
      <c r="L625" s="32"/>
      <c r="M625" s="144"/>
      <c r="T625" s="53"/>
      <c r="AT625" s="17" t="s">
        <v>147</v>
      </c>
      <c r="AU625" s="17" t="s">
        <v>84</v>
      </c>
    </row>
    <row r="626" spans="2:51" s="13" customFormat="1" ht="11.25">
      <c r="B626" s="152"/>
      <c r="D626" s="146" t="s">
        <v>149</v>
      </c>
      <c r="E626" s="153" t="s">
        <v>19</v>
      </c>
      <c r="F626" s="154" t="s">
        <v>1013</v>
      </c>
      <c r="H626" s="155">
        <v>10</v>
      </c>
      <c r="I626" s="156"/>
      <c r="L626" s="152"/>
      <c r="M626" s="157"/>
      <c r="T626" s="158"/>
      <c r="AT626" s="153" t="s">
        <v>149</v>
      </c>
      <c r="AU626" s="153" t="s">
        <v>84</v>
      </c>
      <c r="AV626" s="13" t="s">
        <v>84</v>
      </c>
      <c r="AW626" s="13" t="s">
        <v>36</v>
      </c>
      <c r="AX626" s="13" t="s">
        <v>82</v>
      </c>
      <c r="AY626" s="153" t="s">
        <v>138</v>
      </c>
    </row>
    <row r="627" spans="2:65" s="1" customFormat="1" ht="21.75" customHeight="1">
      <c r="B627" s="32"/>
      <c r="C627" s="128" t="s">
        <v>1014</v>
      </c>
      <c r="D627" s="128" t="s">
        <v>141</v>
      </c>
      <c r="E627" s="129" t="s">
        <v>1015</v>
      </c>
      <c r="F627" s="130" t="s">
        <v>1016</v>
      </c>
      <c r="G627" s="131" t="s">
        <v>239</v>
      </c>
      <c r="H627" s="132">
        <v>2</v>
      </c>
      <c r="I627" s="133"/>
      <c r="J627" s="134">
        <f>ROUND(I627*H627,2)</f>
        <v>0</v>
      </c>
      <c r="K627" s="130" t="s">
        <v>145</v>
      </c>
      <c r="L627" s="32"/>
      <c r="M627" s="135" t="s">
        <v>19</v>
      </c>
      <c r="N627" s="136" t="s">
        <v>45</v>
      </c>
      <c r="P627" s="137">
        <f>O627*H627</f>
        <v>0</v>
      </c>
      <c r="Q627" s="137">
        <v>0</v>
      </c>
      <c r="R627" s="137">
        <f>Q627*H627</f>
        <v>0</v>
      </c>
      <c r="S627" s="137">
        <v>0.03</v>
      </c>
      <c r="T627" s="138">
        <f>S627*H627</f>
        <v>0.06</v>
      </c>
      <c r="AR627" s="139" t="s">
        <v>242</v>
      </c>
      <c r="AT627" s="139" t="s">
        <v>141</v>
      </c>
      <c r="AU627" s="139" t="s">
        <v>84</v>
      </c>
      <c r="AY627" s="17" t="s">
        <v>138</v>
      </c>
      <c r="BE627" s="140">
        <f>IF(N627="základní",J627,0)</f>
        <v>0</v>
      </c>
      <c r="BF627" s="140">
        <f>IF(N627="snížená",J627,0)</f>
        <v>0</v>
      </c>
      <c r="BG627" s="140">
        <f>IF(N627="zákl. přenesená",J627,0)</f>
        <v>0</v>
      </c>
      <c r="BH627" s="140">
        <f>IF(N627="sníž. přenesená",J627,0)</f>
        <v>0</v>
      </c>
      <c r="BI627" s="140">
        <f>IF(N627="nulová",J627,0)</f>
        <v>0</v>
      </c>
      <c r="BJ627" s="17" t="s">
        <v>82</v>
      </c>
      <c r="BK627" s="140">
        <f>ROUND(I627*H627,2)</f>
        <v>0</v>
      </c>
      <c r="BL627" s="17" t="s">
        <v>242</v>
      </c>
      <c r="BM627" s="139" t="s">
        <v>1017</v>
      </c>
    </row>
    <row r="628" spans="2:47" s="1" customFormat="1" ht="11.25">
      <c r="B628" s="32"/>
      <c r="D628" s="141" t="s">
        <v>147</v>
      </c>
      <c r="F628" s="142" t="s">
        <v>1018</v>
      </c>
      <c r="I628" s="143"/>
      <c r="L628" s="32"/>
      <c r="M628" s="144"/>
      <c r="T628" s="53"/>
      <c r="AT628" s="17" t="s">
        <v>147</v>
      </c>
      <c r="AU628" s="17" t="s">
        <v>84</v>
      </c>
    </row>
    <row r="629" spans="2:51" s="13" customFormat="1" ht="11.25">
      <c r="B629" s="152"/>
      <c r="D629" s="146" t="s">
        <v>149</v>
      </c>
      <c r="E629" s="153" t="s">
        <v>19</v>
      </c>
      <c r="F629" s="154" t="s">
        <v>84</v>
      </c>
      <c r="H629" s="155">
        <v>2</v>
      </c>
      <c r="I629" s="156"/>
      <c r="L629" s="152"/>
      <c r="M629" s="157"/>
      <c r="T629" s="158"/>
      <c r="AT629" s="153" t="s">
        <v>149</v>
      </c>
      <c r="AU629" s="153" t="s">
        <v>84</v>
      </c>
      <c r="AV629" s="13" t="s">
        <v>84</v>
      </c>
      <c r="AW629" s="13" t="s">
        <v>36</v>
      </c>
      <c r="AX629" s="13" t="s">
        <v>82</v>
      </c>
      <c r="AY629" s="153" t="s">
        <v>138</v>
      </c>
    </row>
    <row r="630" spans="2:65" s="1" customFormat="1" ht="21.75" customHeight="1">
      <c r="B630" s="32"/>
      <c r="C630" s="128" t="s">
        <v>1019</v>
      </c>
      <c r="D630" s="128" t="s">
        <v>141</v>
      </c>
      <c r="E630" s="129" t="s">
        <v>1020</v>
      </c>
      <c r="F630" s="130" t="s">
        <v>1021</v>
      </c>
      <c r="G630" s="131" t="s">
        <v>256</v>
      </c>
      <c r="H630" s="132">
        <v>12.75</v>
      </c>
      <c r="I630" s="133"/>
      <c r="J630" s="134">
        <f>ROUND(I630*H630,2)</f>
        <v>0</v>
      </c>
      <c r="K630" s="130" t="s">
        <v>1022</v>
      </c>
      <c r="L630" s="32"/>
      <c r="M630" s="135" t="s">
        <v>19</v>
      </c>
      <c r="N630" s="136" t="s">
        <v>45</v>
      </c>
      <c r="P630" s="137">
        <f>O630*H630</f>
        <v>0</v>
      </c>
      <c r="Q630" s="137">
        <v>0</v>
      </c>
      <c r="R630" s="137">
        <f>Q630*H630</f>
        <v>0</v>
      </c>
      <c r="S630" s="137">
        <v>0</v>
      </c>
      <c r="T630" s="138">
        <f>S630*H630</f>
        <v>0</v>
      </c>
      <c r="AR630" s="139" t="s">
        <v>242</v>
      </c>
      <c r="AT630" s="139" t="s">
        <v>141</v>
      </c>
      <c r="AU630" s="139" t="s">
        <v>84</v>
      </c>
      <c r="AY630" s="17" t="s">
        <v>138</v>
      </c>
      <c r="BE630" s="140">
        <f>IF(N630="základní",J630,0)</f>
        <v>0</v>
      </c>
      <c r="BF630" s="140">
        <f>IF(N630="snížená",J630,0)</f>
        <v>0</v>
      </c>
      <c r="BG630" s="140">
        <f>IF(N630="zákl. přenesená",J630,0)</f>
        <v>0</v>
      </c>
      <c r="BH630" s="140">
        <f>IF(N630="sníž. přenesená",J630,0)</f>
        <v>0</v>
      </c>
      <c r="BI630" s="140">
        <f>IF(N630="nulová",J630,0)</f>
        <v>0</v>
      </c>
      <c r="BJ630" s="17" t="s">
        <v>82</v>
      </c>
      <c r="BK630" s="140">
        <f>ROUND(I630*H630,2)</f>
        <v>0</v>
      </c>
      <c r="BL630" s="17" t="s">
        <v>242</v>
      </c>
      <c r="BM630" s="139" t="s">
        <v>1023</v>
      </c>
    </row>
    <row r="631" spans="2:47" s="1" customFormat="1" ht="11.25">
      <c r="B631" s="32"/>
      <c r="D631" s="141" t="s">
        <v>147</v>
      </c>
      <c r="F631" s="142" t="s">
        <v>1024</v>
      </c>
      <c r="I631" s="143"/>
      <c r="L631" s="32"/>
      <c r="M631" s="144"/>
      <c r="T631" s="53"/>
      <c r="AT631" s="17" t="s">
        <v>147</v>
      </c>
      <c r="AU631" s="17" t="s">
        <v>84</v>
      </c>
    </row>
    <row r="632" spans="2:51" s="13" customFormat="1" ht="11.25">
      <c r="B632" s="152"/>
      <c r="D632" s="146" t="s">
        <v>149</v>
      </c>
      <c r="E632" s="153" t="s">
        <v>19</v>
      </c>
      <c r="F632" s="154" t="s">
        <v>1025</v>
      </c>
      <c r="H632" s="155">
        <v>4.05</v>
      </c>
      <c r="I632" s="156"/>
      <c r="L632" s="152"/>
      <c r="M632" s="157"/>
      <c r="T632" s="158"/>
      <c r="AT632" s="153" t="s">
        <v>149</v>
      </c>
      <c r="AU632" s="153" t="s">
        <v>84</v>
      </c>
      <c r="AV632" s="13" t="s">
        <v>84</v>
      </c>
      <c r="AW632" s="13" t="s">
        <v>36</v>
      </c>
      <c r="AX632" s="13" t="s">
        <v>74</v>
      </c>
      <c r="AY632" s="153" t="s">
        <v>138</v>
      </c>
    </row>
    <row r="633" spans="2:51" s="13" customFormat="1" ht="11.25">
      <c r="B633" s="152"/>
      <c r="D633" s="146" t="s">
        <v>149</v>
      </c>
      <c r="E633" s="153" t="s">
        <v>19</v>
      </c>
      <c r="F633" s="154" t="s">
        <v>1026</v>
      </c>
      <c r="H633" s="155">
        <v>5.6</v>
      </c>
      <c r="I633" s="156"/>
      <c r="L633" s="152"/>
      <c r="M633" s="157"/>
      <c r="T633" s="158"/>
      <c r="AT633" s="153" t="s">
        <v>149</v>
      </c>
      <c r="AU633" s="153" t="s">
        <v>84</v>
      </c>
      <c r="AV633" s="13" t="s">
        <v>84</v>
      </c>
      <c r="AW633" s="13" t="s">
        <v>36</v>
      </c>
      <c r="AX633" s="13" t="s">
        <v>74</v>
      </c>
      <c r="AY633" s="153" t="s">
        <v>138</v>
      </c>
    </row>
    <row r="634" spans="2:51" s="13" customFormat="1" ht="11.25">
      <c r="B634" s="152"/>
      <c r="D634" s="146" t="s">
        <v>149</v>
      </c>
      <c r="E634" s="153" t="s">
        <v>19</v>
      </c>
      <c r="F634" s="154" t="s">
        <v>1027</v>
      </c>
      <c r="H634" s="155">
        <v>3.1</v>
      </c>
      <c r="I634" s="156"/>
      <c r="L634" s="152"/>
      <c r="M634" s="157"/>
      <c r="T634" s="158"/>
      <c r="AT634" s="153" t="s">
        <v>149</v>
      </c>
      <c r="AU634" s="153" t="s">
        <v>84</v>
      </c>
      <c r="AV634" s="13" t="s">
        <v>84</v>
      </c>
      <c r="AW634" s="13" t="s">
        <v>36</v>
      </c>
      <c r="AX634" s="13" t="s">
        <v>74</v>
      </c>
      <c r="AY634" s="153" t="s">
        <v>138</v>
      </c>
    </row>
    <row r="635" spans="2:51" s="14" customFormat="1" ht="11.25">
      <c r="B635" s="159"/>
      <c r="D635" s="146" t="s">
        <v>149</v>
      </c>
      <c r="E635" s="160" t="s">
        <v>19</v>
      </c>
      <c r="F635" s="161" t="s">
        <v>202</v>
      </c>
      <c r="H635" s="162">
        <v>12.75</v>
      </c>
      <c r="I635" s="163"/>
      <c r="L635" s="159"/>
      <c r="M635" s="164"/>
      <c r="T635" s="165"/>
      <c r="AT635" s="160" t="s">
        <v>149</v>
      </c>
      <c r="AU635" s="160" t="s">
        <v>84</v>
      </c>
      <c r="AV635" s="14" t="s">
        <v>139</v>
      </c>
      <c r="AW635" s="14" t="s">
        <v>36</v>
      </c>
      <c r="AX635" s="14" t="s">
        <v>82</v>
      </c>
      <c r="AY635" s="160" t="s">
        <v>138</v>
      </c>
    </row>
    <row r="636" spans="2:65" s="1" customFormat="1" ht="24.2" customHeight="1">
      <c r="B636" s="32"/>
      <c r="C636" s="169" t="s">
        <v>1028</v>
      </c>
      <c r="D636" s="169" t="s">
        <v>397</v>
      </c>
      <c r="E636" s="170" t="s">
        <v>1029</v>
      </c>
      <c r="F636" s="171" t="s">
        <v>1030</v>
      </c>
      <c r="G636" s="172" t="s">
        <v>256</v>
      </c>
      <c r="H636" s="173">
        <v>12.75</v>
      </c>
      <c r="I636" s="174"/>
      <c r="J636" s="175">
        <f>ROUND(I636*H636,2)</f>
        <v>0</v>
      </c>
      <c r="K636" s="171" t="s">
        <v>19</v>
      </c>
      <c r="L636" s="176"/>
      <c r="M636" s="177" t="s">
        <v>19</v>
      </c>
      <c r="N636" s="178" t="s">
        <v>45</v>
      </c>
      <c r="P636" s="137">
        <f>O636*H636</f>
        <v>0</v>
      </c>
      <c r="Q636" s="137">
        <v>0</v>
      </c>
      <c r="R636" s="137">
        <f>Q636*H636</f>
        <v>0</v>
      </c>
      <c r="S636" s="137">
        <v>0</v>
      </c>
      <c r="T636" s="138">
        <f>S636*H636</f>
        <v>0</v>
      </c>
      <c r="AR636" s="139" t="s">
        <v>348</v>
      </c>
      <c r="AT636" s="139" t="s">
        <v>397</v>
      </c>
      <c r="AU636" s="139" t="s">
        <v>84</v>
      </c>
      <c r="AY636" s="17" t="s">
        <v>138</v>
      </c>
      <c r="BE636" s="140">
        <f>IF(N636="základní",J636,0)</f>
        <v>0</v>
      </c>
      <c r="BF636" s="140">
        <f>IF(N636="snížená",J636,0)</f>
        <v>0</v>
      </c>
      <c r="BG636" s="140">
        <f>IF(N636="zákl. přenesená",J636,0)</f>
        <v>0</v>
      </c>
      <c r="BH636" s="140">
        <f>IF(N636="sníž. přenesená",J636,0)</f>
        <v>0</v>
      </c>
      <c r="BI636" s="140">
        <f>IF(N636="nulová",J636,0)</f>
        <v>0</v>
      </c>
      <c r="BJ636" s="17" t="s">
        <v>82</v>
      </c>
      <c r="BK636" s="140">
        <f>ROUND(I636*H636,2)</f>
        <v>0</v>
      </c>
      <c r="BL636" s="17" t="s">
        <v>242</v>
      </c>
      <c r="BM636" s="139" t="s">
        <v>1031</v>
      </c>
    </row>
    <row r="637" spans="2:65" s="1" customFormat="1" ht="21.75" customHeight="1">
      <c r="B637" s="32"/>
      <c r="C637" s="128" t="s">
        <v>1032</v>
      </c>
      <c r="D637" s="128" t="s">
        <v>141</v>
      </c>
      <c r="E637" s="129" t="s">
        <v>1033</v>
      </c>
      <c r="F637" s="130" t="s">
        <v>1034</v>
      </c>
      <c r="G637" s="131" t="s">
        <v>256</v>
      </c>
      <c r="H637" s="132">
        <v>34.7</v>
      </c>
      <c r="I637" s="133"/>
      <c r="J637" s="134">
        <f>ROUND(I637*H637,2)</f>
        <v>0</v>
      </c>
      <c r="K637" s="130" t="s">
        <v>1022</v>
      </c>
      <c r="L637" s="32"/>
      <c r="M637" s="135" t="s">
        <v>19</v>
      </c>
      <c r="N637" s="136" t="s">
        <v>45</v>
      </c>
      <c r="P637" s="137">
        <f>O637*H637</f>
        <v>0</v>
      </c>
      <c r="Q637" s="137">
        <v>0</v>
      </c>
      <c r="R637" s="137">
        <f>Q637*H637</f>
        <v>0</v>
      </c>
      <c r="S637" s="137">
        <v>0</v>
      </c>
      <c r="T637" s="138">
        <f>S637*H637</f>
        <v>0</v>
      </c>
      <c r="AR637" s="139" t="s">
        <v>242</v>
      </c>
      <c r="AT637" s="139" t="s">
        <v>141</v>
      </c>
      <c r="AU637" s="139" t="s">
        <v>84</v>
      </c>
      <c r="AY637" s="17" t="s">
        <v>138</v>
      </c>
      <c r="BE637" s="140">
        <f>IF(N637="základní",J637,0)</f>
        <v>0</v>
      </c>
      <c r="BF637" s="140">
        <f>IF(N637="snížená",J637,0)</f>
        <v>0</v>
      </c>
      <c r="BG637" s="140">
        <f>IF(N637="zákl. přenesená",J637,0)</f>
        <v>0</v>
      </c>
      <c r="BH637" s="140">
        <f>IF(N637="sníž. přenesená",J637,0)</f>
        <v>0</v>
      </c>
      <c r="BI637" s="140">
        <f>IF(N637="nulová",J637,0)</f>
        <v>0</v>
      </c>
      <c r="BJ637" s="17" t="s">
        <v>82</v>
      </c>
      <c r="BK637" s="140">
        <f>ROUND(I637*H637,2)</f>
        <v>0</v>
      </c>
      <c r="BL637" s="17" t="s">
        <v>242</v>
      </c>
      <c r="BM637" s="139" t="s">
        <v>1035</v>
      </c>
    </row>
    <row r="638" spans="2:47" s="1" customFormat="1" ht="11.25">
      <c r="B638" s="32"/>
      <c r="D638" s="141" t="s">
        <v>147</v>
      </c>
      <c r="F638" s="142" t="s">
        <v>1036</v>
      </c>
      <c r="I638" s="143"/>
      <c r="L638" s="32"/>
      <c r="M638" s="144"/>
      <c r="T638" s="53"/>
      <c r="AT638" s="17" t="s">
        <v>147</v>
      </c>
      <c r="AU638" s="17" t="s">
        <v>84</v>
      </c>
    </row>
    <row r="639" spans="2:51" s="13" customFormat="1" ht="11.25">
      <c r="B639" s="152"/>
      <c r="D639" s="146" t="s">
        <v>149</v>
      </c>
      <c r="E639" s="153" t="s">
        <v>19</v>
      </c>
      <c r="F639" s="154" t="s">
        <v>1037</v>
      </c>
      <c r="H639" s="155">
        <v>34.7</v>
      </c>
      <c r="I639" s="156"/>
      <c r="L639" s="152"/>
      <c r="M639" s="157"/>
      <c r="T639" s="158"/>
      <c r="AT639" s="153" t="s">
        <v>149</v>
      </c>
      <c r="AU639" s="153" t="s">
        <v>84</v>
      </c>
      <c r="AV639" s="13" t="s">
        <v>84</v>
      </c>
      <c r="AW639" s="13" t="s">
        <v>36</v>
      </c>
      <c r="AX639" s="13" t="s">
        <v>82</v>
      </c>
      <c r="AY639" s="153" t="s">
        <v>138</v>
      </c>
    </row>
    <row r="640" spans="2:65" s="1" customFormat="1" ht="24.2" customHeight="1">
      <c r="B640" s="32"/>
      <c r="C640" s="169" t="s">
        <v>1038</v>
      </c>
      <c r="D640" s="169" t="s">
        <v>397</v>
      </c>
      <c r="E640" s="170" t="s">
        <v>1039</v>
      </c>
      <c r="F640" s="171" t="s">
        <v>1030</v>
      </c>
      <c r="G640" s="172" t="s">
        <v>256</v>
      </c>
      <c r="H640" s="173">
        <v>7.5</v>
      </c>
      <c r="I640" s="174"/>
      <c r="J640" s="175">
        <f>ROUND(I640*H640,2)</f>
        <v>0</v>
      </c>
      <c r="K640" s="171" t="s">
        <v>19</v>
      </c>
      <c r="L640" s="176"/>
      <c r="M640" s="177" t="s">
        <v>19</v>
      </c>
      <c r="N640" s="178" t="s">
        <v>45</v>
      </c>
      <c r="P640" s="137">
        <f>O640*H640</f>
        <v>0</v>
      </c>
      <c r="Q640" s="137">
        <v>0</v>
      </c>
      <c r="R640" s="137">
        <f>Q640*H640</f>
        <v>0</v>
      </c>
      <c r="S640" s="137">
        <v>0</v>
      </c>
      <c r="T640" s="138">
        <f>S640*H640</f>
        <v>0</v>
      </c>
      <c r="AR640" s="139" t="s">
        <v>348</v>
      </c>
      <c r="AT640" s="139" t="s">
        <v>397</v>
      </c>
      <c r="AU640" s="139" t="s">
        <v>84</v>
      </c>
      <c r="AY640" s="17" t="s">
        <v>138</v>
      </c>
      <c r="BE640" s="140">
        <f>IF(N640="základní",J640,0)</f>
        <v>0</v>
      </c>
      <c r="BF640" s="140">
        <f>IF(N640="snížená",J640,0)</f>
        <v>0</v>
      </c>
      <c r="BG640" s="140">
        <f>IF(N640="zákl. přenesená",J640,0)</f>
        <v>0</v>
      </c>
      <c r="BH640" s="140">
        <f>IF(N640="sníž. přenesená",J640,0)</f>
        <v>0</v>
      </c>
      <c r="BI640" s="140">
        <f>IF(N640="nulová",J640,0)</f>
        <v>0</v>
      </c>
      <c r="BJ640" s="17" t="s">
        <v>82</v>
      </c>
      <c r="BK640" s="140">
        <f>ROUND(I640*H640,2)</f>
        <v>0</v>
      </c>
      <c r="BL640" s="17" t="s">
        <v>242</v>
      </c>
      <c r="BM640" s="139" t="s">
        <v>1040</v>
      </c>
    </row>
    <row r="641" spans="2:51" s="13" customFormat="1" ht="11.25">
      <c r="B641" s="152"/>
      <c r="D641" s="146" t="s">
        <v>149</v>
      </c>
      <c r="E641" s="153" t="s">
        <v>19</v>
      </c>
      <c r="F641" s="154" t="s">
        <v>1041</v>
      </c>
      <c r="H641" s="155">
        <v>7.5</v>
      </c>
      <c r="I641" s="156"/>
      <c r="L641" s="152"/>
      <c r="M641" s="157"/>
      <c r="T641" s="158"/>
      <c r="AT641" s="153" t="s">
        <v>149</v>
      </c>
      <c r="AU641" s="153" t="s">
        <v>84</v>
      </c>
      <c r="AV641" s="13" t="s">
        <v>84</v>
      </c>
      <c r="AW641" s="13" t="s">
        <v>36</v>
      </c>
      <c r="AX641" s="13" t="s">
        <v>82</v>
      </c>
      <c r="AY641" s="153" t="s">
        <v>138</v>
      </c>
    </row>
    <row r="642" spans="2:65" s="1" customFormat="1" ht="24.2" customHeight="1">
      <c r="B642" s="32"/>
      <c r="C642" s="169" t="s">
        <v>1042</v>
      </c>
      <c r="D642" s="169" t="s">
        <v>397</v>
      </c>
      <c r="E642" s="170" t="s">
        <v>1043</v>
      </c>
      <c r="F642" s="171" t="s">
        <v>1044</v>
      </c>
      <c r="G642" s="172" t="s">
        <v>256</v>
      </c>
      <c r="H642" s="173">
        <v>27.2</v>
      </c>
      <c r="I642" s="174"/>
      <c r="J642" s="175">
        <f>ROUND(I642*H642,2)</f>
        <v>0</v>
      </c>
      <c r="K642" s="171" t="s">
        <v>19</v>
      </c>
      <c r="L642" s="176"/>
      <c r="M642" s="177" t="s">
        <v>19</v>
      </c>
      <c r="N642" s="178" t="s">
        <v>45</v>
      </c>
      <c r="P642" s="137">
        <f>O642*H642</f>
        <v>0</v>
      </c>
      <c r="Q642" s="137">
        <v>0</v>
      </c>
      <c r="R642" s="137">
        <f>Q642*H642</f>
        <v>0</v>
      </c>
      <c r="S642" s="137">
        <v>0</v>
      </c>
      <c r="T642" s="138">
        <f>S642*H642</f>
        <v>0</v>
      </c>
      <c r="AR642" s="139" t="s">
        <v>348</v>
      </c>
      <c r="AT642" s="139" t="s">
        <v>397</v>
      </c>
      <c r="AU642" s="139" t="s">
        <v>84</v>
      </c>
      <c r="AY642" s="17" t="s">
        <v>138</v>
      </c>
      <c r="BE642" s="140">
        <f>IF(N642="základní",J642,0)</f>
        <v>0</v>
      </c>
      <c r="BF642" s="140">
        <f>IF(N642="snížená",J642,0)</f>
        <v>0</v>
      </c>
      <c r="BG642" s="140">
        <f>IF(N642="zákl. přenesená",J642,0)</f>
        <v>0</v>
      </c>
      <c r="BH642" s="140">
        <f>IF(N642="sníž. přenesená",J642,0)</f>
        <v>0</v>
      </c>
      <c r="BI642" s="140">
        <f>IF(N642="nulová",J642,0)</f>
        <v>0</v>
      </c>
      <c r="BJ642" s="17" t="s">
        <v>82</v>
      </c>
      <c r="BK642" s="140">
        <f>ROUND(I642*H642,2)</f>
        <v>0</v>
      </c>
      <c r="BL642" s="17" t="s">
        <v>242</v>
      </c>
      <c r="BM642" s="139" t="s">
        <v>1045</v>
      </c>
    </row>
    <row r="643" spans="2:51" s="13" customFormat="1" ht="11.25">
      <c r="B643" s="152"/>
      <c r="D643" s="146" t="s">
        <v>149</v>
      </c>
      <c r="E643" s="153" t="s">
        <v>19</v>
      </c>
      <c r="F643" s="154" t="s">
        <v>1046</v>
      </c>
      <c r="H643" s="155">
        <v>9.6</v>
      </c>
      <c r="I643" s="156"/>
      <c r="L643" s="152"/>
      <c r="M643" s="157"/>
      <c r="T643" s="158"/>
      <c r="AT643" s="153" t="s">
        <v>149</v>
      </c>
      <c r="AU643" s="153" t="s">
        <v>84</v>
      </c>
      <c r="AV643" s="13" t="s">
        <v>84</v>
      </c>
      <c r="AW643" s="13" t="s">
        <v>36</v>
      </c>
      <c r="AX643" s="13" t="s">
        <v>74</v>
      </c>
      <c r="AY643" s="153" t="s">
        <v>138</v>
      </c>
    </row>
    <row r="644" spans="2:51" s="13" customFormat="1" ht="11.25">
      <c r="B644" s="152"/>
      <c r="D644" s="146" t="s">
        <v>149</v>
      </c>
      <c r="E644" s="153" t="s">
        <v>19</v>
      </c>
      <c r="F644" s="154" t="s">
        <v>1047</v>
      </c>
      <c r="H644" s="155">
        <v>4.8</v>
      </c>
      <c r="I644" s="156"/>
      <c r="L644" s="152"/>
      <c r="M644" s="157"/>
      <c r="T644" s="158"/>
      <c r="AT644" s="153" t="s">
        <v>149</v>
      </c>
      <c r="AU644" s="153" t="s">
        <v>84</v>
      </c>
      <c r="AV644" s="13" t="s">
        <v>84</v>
      </c>
      <c r="AW644" s="13" t="s">
        <v>36</v>
      </c>
      <c r="AX644" s="13" t="s">
        <v>74</v>
      </c>
      <c r="AY644" s="153" t="s">
        <v>138</v>
      </c>
    </row>
    <row r="645" spans="2:51" s="13" customFormat="1" ht="11.25">
      <c r="B645" s="152"/>
      <c r="D645" s="146" t="s">
        <v>149</v>
      </c>
      <c r="E645" s="153" t="s">
        <v>19</v>
      </c>
      <c r="F645" s="154" t="s">
        <v>1047</v>
      </c>
      <c r="H645" s="155">
        <v>4.8</v>
      </c>
      <c r="I645" s="156"/>
      <c r="L645" s="152"/>
      <c r="M645" s="157"/>
      <c r="T645" s="158"/>
      <c r="AT645" s="153" t="s">
        <v>149</v>
      </c>
      <c r="AU645" s="153" t="s">
        <v>84</v>
      </c>
      <c r="AV645" s="13" t="s">
        <v>84</v>
      </c>
      <c r="AW645" s="13" t="s">
        <v>36</v>
      </c>
      <c r="AX645" s="13" t="s">
        <v>74</v>
      </c>
      <c r="AY645" s="153" t="s">
        <v>138</v>
      </c>
    </row>
    <row r="646" spans="2:51" s="13" customFormat="1" ht="11.25">
      <c r="B646" s="152"/>
      <c r="D646" s="146" t="s">
        <v>149</v>
      </c>
      <c r="E646" s="153" t="s">
        <v>19</v>
      </c>
      <c r="F646" s="154" t="s">
        <v>1048</v>
      </c>
      <c r="H646" s="155">
        <v>8</v>
      </c>
      <c r="I646" s="156"/>
      <c r="L646" s="152"/>
      <c r="M646" s="157"/>
      <c r="T646" s="158"/>
      <c r="AT646" s="153" t="s">
        <v>149</v>
      </c>
      <c r="AU646" s="153" t="s">
        <v>84</v>
      </c>
      <c r="AV646" s="13" t="s">
        <v>84</v>
      </c>
      <c r="AW646" s="13" t="s">
        <v>36</v>
      </c>
      <c r="AX646" s="13" t="s">
        <v>74</v>
      </c>
      <c r="AY646" s="153" t="s">
        <v>138</v>
      </c>
    </row>
    <row r="647" spans="2:51" s="14" customFormat="1" ht="11.25">
      <c r="B647" s="159"/>
      <c r="D647" s="146" t="s">
        <v>149</v>
      </c>
      <c r="E647" s="160" t="s">
        <v>19</v>
      </c>
      <c r="F647" s="161" t="s">
        <v>202</v>
      </c>
      <c r="H647" s="162">
        <v>27.2</v>
      </c>
      <c r="I647" s="163"/>
      <c r="L647" s="159"/>
      <c r="M647" s="164"/>
      <c r="T647" s="165"/>
      <c r="AT647" s="160" t="s">
        <v>149</v>
      </c>
      <c r="AU647" s="160" t="s">
        <v>84</v>
      </c>
      <c r="AV647" s="14" t="s">
        <v>139</v>
      </c>
      <c r="AW647" s="14" t="s">
        <v>36</v>
      </c>
      <c r="AX647" s="14" t="s">
        <v>82</v>
      </c>
      <c r="AY647" s="160" t="s">
        <v>138</v>
      </c>
    </row>
    <row r="648" spans="2:65" s="1" customFormat="1" ht="24.2" customHeight="1">
      <c r="B648" s="32"/>
      <c r="C648" s="128" t="s">
        <v>1049</v>
      </c>
      <c r="D648" s="128" t="s">
        <v>141</v>
      </c>
      <c r="E648" s="129" t="s">
        <v>1050</v>
      </c>
      <c r="F648" s="130" t="s">
        <v>1051</v>
      </c>
      <c r="G648" s="131" t="s">
        <v>648</v>
      </c>
      <c r="H648" s="132">
        <v>176</v>
      </c>
      <c r="I648" s="133"/>
      <c r="J648" s="134">
        <f>ROUND(I648*H648,2)</f>
        <v>0</v>
      </c>
      <c r="K648" s="130" t="s">
        <v>19</v>
      </c>
      <c r="L648" s="32"/>
      <c r="M648" s="135" t="s">
        <v>19</v>
      </c>
      <c r="N648" s="136" t="s">
        <v>45</v>
      </c>
      <c r="P648" s="137">
        <f>O648*H648</f>
        <v>0</v>
      </c>
      <c r="Q648" s="137">
        <v>0.012</v>
      </c>
      <c r="R648" s="137">
        <f>Q648*H648</f>
        <v>2.112</v>
      </c>
      <c r="S648" s="137">
        <v>0</v>
      </c>
      <c r="T648" s="138">
        <f>S648*H648</f>
        <v>0</v>
      </c>
      <c r="AR648" s="139" t="s">
        <v>242</v>
      </c>
      <c r="AT648" s="139" t="s">
        <v>141</v>
      </c>
      <c r="AU648" s="139" t="s">
        <v>84</v>
      </c>
      <c r="AY648" s="17" t="s">
        <v>138</v>
      </c>
      <c r="BE648" s="140">
        <f>IF(N648="základní",J648,0)</f>
        <v>0</v>
      </c>
      <c r="BF648" s="140">
        <f>IF(N648="snížená",J648,0)</f>
        <v>0</v>
      </c>
      <c r="BG648" s="140">
        <f>IF(N648="zákl. přenesená",J648,0)</f>
        <v>0</v>
      </c>
      <c r="BH648" s="140">
        <f>IF(N648="sníž. přenesená",J648,0)</f>
        <v>0</v>
      </c>
      <c r="BI648" s="140">
        <f>IF(N648="nulová",J648,0)</f>
        <v>0</v>
      </c>
      <c r="BJ648" s="17" t="s">
        <v>82</v>
      </c>
      <c r="BK648" s="140">
        <f>ROUND(I648*H648,2)</f>
        <v>0</v>
      </c>
      <c r="BL648" s="17" t="s">
        <v>242</v>
      </c>
      <c r="BM648" s="139" t="s">
        <v>1052</v>
      </c>
    </row>
    <row r="649" spans="2:51" s="13" customFormat="1" ht="11.25">
      <c r="B649" s="152"/>
      <c r="D649" s="146" t="s">
        <v>149</v>
      </c>
      <c r="E649" s="153" t="s">
        <v>19</v>
      </c>
      <c r="F649" s="154" t="s">
        <v>1028</v>
      </c>
      <c r="H649" s="155">
        <v>176</v>
      </c>
      <c r="I649" s="156"/>
      <c r="L649" s="152"/>
      <c r="M649" s="157"/>
      <c r="T649" s="158"/>
      <c r="AT649" s="153" t="s">
        <v>149</v>
      </c>
      <c r="AU649" s="153" t="s">
        <v>84</v>
      </c>
      <c r="AV649" s="13" t="s">
        <v>84</v>
      </c>
      <c r="AW649" s="13" t="s">
        <v>36</v>
      </c>
      <c r="AX649" s="13" t="s">
        <v>82</v>
      </c>
      <c r="AY649" s="153" t="s">
        <v>138</v>
      </c>
    </row>
    <row r="650" spans="2:65" s="1" customFormat="1" ht="24.2" customHeight="1">
      <c r="B650" s="32"/>
      <c r="C650" s="128" t="s">
        <v>1053</v>
      </c>
      <c r="D650" s="128" t="s">
        <v>141</v>
      </c>
      <c r="E650" s="129" t="s">
        <v>1054</v>
      </c>
      <c r="F650" s="130" t="s">
        <v>1055</v>
      </c>
      <c r="G650" s="131" t="s">
        <v>405</v>
      </c>
      <c r="H650" s="179"/>
      <c r="I650" s="133"/>
      <c r="J650" s="134">
        <f>ROUND(I650*H650,2)</f>
        <v>0</v>
      </c>
      <c r="K650" s="130" t="s">
        <v>145</v>
      </c>
      <c r="L650" s="32"/>
      <c r="M650" s="135" t="s">
        <v>19</v>
      </c>
      <c r="N650" s="136" t="s">
        <v>45</v>
      </c>
      <c r="P650" s="137">
        <f>O650*H650</f>
        <v>0</v>
      </c>
      <c r="Q650" s="137">
        <v>0</v>
      </c>
      <c r="R650" s="137">
        <f>Q650*H650</f>
        <v>0</v>
      </c>
      <c r="S650" s="137">
        <v>0</v>
      </c>
      <c r="T650" s="138">
        <f>S650*H650</f>
        <v>0</v>
      </c>
      <c r="AR650" s="139" t="s">
        <v>242</v>
      </c>
      <c r="AT650" s="139" t="s">
        <v>141</v>
      </c>
      <c r="AU650" s="139" t="s">
        <v>84</v>
      </c>
      <c r="AY650" s="17" t="s">
        <v>138</v>
      </c>
      <c r="BE650" s="140">
        <f>IF(N650="základní",J650,0)</f>
        <v>0</v>
      </c>
      <c r="BF650" s="140">
        <f>IF(N650="snížená",J650,0)</f>
        <v>0</v>
      </c>
      <c r="BG650" s="140">
        <f>IF(N650="zákl. přenesená",J650,0)</f>
        <v>0</v>
      </c>
      <c r="BH650" s="140">
        <f>IF(N650="sníž. přenesená",J650,0)</f>
        <v>0</v>
      </c>
      <c r="BI650" s="140">
        <f>IF(N650="nulová",J650,0)</f>
        <v>0</v>
      </c>
      <c r="BJ650" s="17" t="s">
        <v>82</v>
      </c>
      <c r="BK650" s="140">
        <f>ROUND(I650*H650,2)</f>
        <v>0</v>
      </c>
      <c r="BL650" s="17" t="s">
        <v>242</v>
      </c>
      <c r="BM650" s="139" t="s">
        <v>1056</v>
      </c>
    </row>
    <row r="651" spans="2:47" s="1" customFormat="1" ht="11.25">
      <c r="B651" s="32"/>
      <c r="D651" s="141" t="s">
        <v>147</v>
      </c>
      <c r="F651" s="142" t="s">
        <v>1057</v>
      </c>
      <c r="I651" s="143"/>
      <c r="L651" s="32"/>
      <c r="M651" s="144"/>
      <c r="T651" s="53"/>
      <c r="AT651" s="17" t="s">
        <v>147</v>
      </c>
      <c r="AU651" s="17" t="s">
        <v>84</v>
      </c>
    </row>
    <row r="652" spans="2:63" s="11" customFormat="1" ht="22.9" customHeight="1">
      <c r="B652" s="116"/>
      <c r="D652" s="117" t="s">
        <v>73</v>
      </c>
      <c r="E652" s="126" t="s">
        <v>1058</v>
      </c>
      <c r="F652" s="126" t="s">
        <v>1059</v>
      </c>
      <c r="I652" s="119"/>
      <c r="J652" s="127">
        <f>BK652</f>
        <v>0</v>
      </c>
      <c r="L652" s="116"/>
      <c r="M652" s="121"/>
      <c r="P652" s="122">
        <f>SUM(P653:P737)</f>
        <v>0</v>
      </c>
      <c r="R652" s="122">
        <f>SUM(R653:R737)</f>
        <v>3.56162664</v>
      </c>
      <c r="T652" s="123">
        <f>SUM(T653:T737)</f>
        <v>5.64439</v>
      </c>
      <c r="AR652" s="117" t="s">
        <v>84</v>
      </c>
      <c r="AT652" s="124" t="s">
        <v>73</v>
      </c>
      <c r="AU652" s="124" t="s">
        <v>82</v>
      </c>
      <c r="AY652" s="117" t="s">
        <v>138</v>
      </c>
      <c r="BK652" s="125">
        <f>SUM(BK653:BK737)</f>
        <v>0</v>
      </c>
    </row>
    <row r="653" spans="2:65" s="1" customFormat="1" ht="24.2" customHeight="1">
      <c r="B653" s="32"/>
      <c r="C653" s="128" t="s">
        <v>1060</v>
      </c>
      <c r="D653" s="128" t="s">
        <v>141</v>
      </c>
      <c r="E653" s="129" t="s">
        <v>1061</v>
      </c>
      <c r="F653" s="130" t="s">
        <v>1062</v>
      </c>
      <c r="G653" s="131" t="s">
        <v>144</v>
      </c>
      <c r="H653" s="132">
        <v>6.032</v>
      </c>
      <c r="I653" s="133"/>
      <c r="J653" s="134">
        <f>ROUND(I653*H653,2)</f>
        <v>0</v>
      </c>
      <c r="K653" s="130" t="s">
        <v>145</v>
      </c>
      <c r="L653" s="32"/>
      <c r="M653" s="135" t="s">
        <v>19</v>
      </c>
      <c r="N653" s="136" t="s">
        <v>45</v>
      </c>
      <c r="P653" s="137">
        <f>O653*H653</f>
        <v>0</v>
      </c>
      <c r="Q653" s="137">
        <v>0.00019</v>
      </c>
      <c r="R653" s="137">
        <f>Q653*H653</f>
        <v>0.00114608</v>
      </c>
      <c r="S653" s="137">
        <v>0</v>
      </c>
      <c r="T653" s="138">
        <f>S653*H653</f>
        <v>0</v>
      </c>
      <c r="AR653" s="139" t="s">
        <v>242</v>
      </c>
      <c r="AT653" s="139" t="s">
        <v>141</v>
      </c>
      <c r="AU653" s="139" t="s">
        <v>84</v>
      </c>
      <c r="AY653" s="17" t="s">
        <v>138</v>
      </c>
      <c r="BE653" s="140">
        <f>IF(N653="základní",J653,0)</f>
        <v>0</v>
      </c>
      <c r="BF653" s="140">
        <f>IF(N653="snížená",J653,0)</f>
        <v>0</v>
      </c>
      <c r="BG653" s="140">
        <f>IF(N653="zákl. přenesená",J653,0)</f>
        <v>0</v>
      </c>
      <c r="BH653" s="140">
        <f>IF(N653="sníž. přenesená",J653,0)</f>
        <v>0</v>
      </c>
      <c r="BI653" s="140">
        <f>IF(N653="nulová",J653,0)</f>
        <v>0</v>
      </c>
      <c r="BJ653" s="17" t="s">
        <v>82</v>
      </c>
      <c r="BK653" s="140">
        <f>ROUND(I653*H653,2)</f>
        <v>0</v>
      </c>
      <c r="BL653" s="17" t="s">
        <v>242</v>
      </c>
      <c r="BM653" s="139" t="s">
        <v>1063</v>
      </c>
    </row>
    <row r="654" spans="2:47" s="1" customFormat="1" ht="11.25">
      <c r="B654" s="32"/>
      <c r="D654" s="141" t="s">
        <v>147</v>
      </c>
      <c r="F654" s="142" t="s">
        <v>1064</v>
      </c>
      <c r="I654" s="143"/>
      <c r="L654" s="32"/>
      <c r="M654" s="144"/>
      <c r="T654" s="53"/>
      <c r="AT654" s="17" t="s">
        <v>147</v>
      </c>
      <c r="AU654" s="17" t="s">
        <v>84</v>
      </c>
    </row>
    <row r="655" spans="2:51" s="12" customFormat="1" ht="11.25">
      <c r="B655" s="145"/>
      <c r="D655" s="146" t="s">
        <v>149</v>
      </c>
      <c r="E655" s="147" t="s">
        <v>19</v>
      </c>
      <c r="F655" s="148" t="s">
        <v>191</v>
      </c>
      <c r="H655" s="147" t="s">
        <v>19</v>
      </c>
      <c r="I655" s="149"/>
      <c r="L655" s="145"/>
      <c r="M655" s="150"/>
      <c r="T655" s="151"/>
      <c r="AT655" s="147" t="s">
        <v>149</v>
      </c>
      <c r="AU655" s="147" t="s">
        <v>84</v>
      </c>
      <c r="AV655" s="12" t="s">
        <v>82</v>
      </c>
      <c r="AW655" s="12" t="s">
        <v>36</v>
      </c>
      <c r="AX655" s="12" t="s">
        <v>74</v>
      </c>
      <c r="AY655" s="147" t="s">
        <v>138</v>
      </c>
    </row>
    <row r="656" spans="2:51" s="13" customFormat="1" ht="11.25">
      <c r="B656" s="152"/>
      <c r="D656" s="146" t="s">
        <v>149</v>
      </c>
      <c r="E656" s="153" t="s">
        <v>19</v>
      </c>
      <c r="F656" s="154" t="s">
        <v>1065</v>
      </c>
      <c r="H656" s="155">
        <v>6.032</v>
      </c>
      <c r="I656" s="156"/>
      <c r="L656" s="152"/>
      <c r="M656" s="157"/>
      <c r="T656" s="158"/>
      <c r="AT656" s="153" t="s">
        <v>149</v>
      </c>
      <c r="AU656" s="153" t="s">
        <v>84</v>
      </c>
      <c r="AV656" s="13" t="s">
        <v>84</v>
      </c>
      <c r="AW656" s="13" t="s">
        <v>36</v>
      </c>
      <c r="AX656" s="13" t="s">
        <v>82</v>
      </c>
      <c r="AY656" s="153" t="s">
        <v>138</v>
      </c>
    </row>
    <row r="657" spans="2:65" s="1" customFormat="1" ht="16.5" customHeight="1">
      <c r="B657" s="32"/>
      <c r="C657" s="169" t="s">
        <v>1066</v>
      </c>
      <c r="D657" s="169" t="s">
        <v>397</v>
      </c>
      <c r="E657" s="170" t="s">
        <v>1067</v>
      </c>
      <c r="F657" s="171" t="s">
        <v>1068</v>
      </c>
      <c r="G657" s="172" t="s">
        <v>144</v>
      </c>
      <c r="H657" s="173">
        <v>6.032</v>
      </c>
      <c r="I657" s="174"/>
      <c r="J657" s="175">
        <f>ROUND(I657*H657,2)</f>
        <v>0</v>
      </c>
      <c r="K657" s="171" t="s">
        <v>145</v>
      </c>
      <c r="L657" s="176"/>
      <c r="M657" s="177" t="s">
        <v>19</v>
      </c>
      <c r="N657" s="178" t="s">
        <v>45</v>
      </c>
      <c r="P657" s="137">
        <f>O657*H657</f>
        <v>0</v>
      </c>
      <c r="Q657" s="137">
        <v>0.03829</v>
      </c>
      <c r="R657" s="137">
        <f>Q657*H657</f>
        <v>0.23096528</v>
      </c>
      <c r="S657" s="137">
        <v>0</v>
      </c>
      <c r="T657" s="138">
        <f>S657*H657</f>
        <v>0</v>
      </c>
      <c r="AR657" s="139" t="s">
        <v>348</v>
      </c>
      <c r="AT657" s="139" t="s">
        <v>397</v>
      </c>
      <c r="AU657" s="139" t="s">
        <v>84</v>
      </c>
      <c r="AY657" s="17" t="s">
        <v>138</v>
      </c>
      <c r="BE657" s="140">
        <f>IF(N657="základní",J657,0)</f>
        <v>0</v>
      </c>
      <c r="BF657" s="140">
        <f>IF(N657="snížená",J657,0)</f>
        <v>0</v>
      </c>
      <c r="BG657" s="140">
        <f>IF(N657="zákl. přenesená",J657,0)</f>
        <v>0</v>
      </c>
      <c r="BH657" s="140">
        <f>IF(N657="sníž. přenesená",J657,0)</f>
        <v>0</v>
      </c>
      <c r="BI657" s="140">
        <f>IF(N657="nulová",J657,0)</f>
        <v>0</v>
      </c>
      <c r="BJ657" s="17" t="s">
        <v>82</v>
      </c>
      <c r="BK657" s="140">
        <f>ROUND(I657*H657,2)</f>
        <v>0</v>
      </c>
      <c r="BL657" s="17" t="s">
        <v>242</v>
      </c>
      <c r="BM657" s="139" t="s">
        <v>1069</v>
      </c>
    </row>
    <row r="658" spans="2:65" s="1" customFormat="1" ht="16.5" customHeight="1">
      <c r="B658" s="32"/>
      <c r="C658" s="169" t="s">
        <v>1070</v>
      </c>
      <c r="D658" s="169" t="s">
        <v>397</v>
      </c>
      <c r="E658" s="170" t="s">
        <v>1071</v>
      </c>
      <c r="F658" s="171" t="s">
        <v>1072</v>
      </c>
      <c r="G658" s="172" t="s">
        <v>144</v>
      </c>
      <c r="H658" s="173">
        <v>6.032</v>
      </c>
      <c r="I658" s="174"/>
      <c r="J658" s="175">
        <f>ROUND(I658*H658,2)</f>
        <v>0</v>
      </c>
      <c r="K658" s="171" t="s">
        <v>19</v>
      </c>
      <c r="L658" s="176"/>
      <c r="M658" s="177" t="s">
        <v>19</v>
      </c>
      <c r="N658" s="178" t="s">
        <v>45</v>
      </c>
      <c r="P658" s="137">
        <f>O658*H658</f>
        <v>0</v>
      </c>
      <c r="Q658" s="137">
        <v>0.03829</v>
      </c>
      <c r="R658" s="137">
        <f>Q658*H658</f>
        <v>0.23096528</v>
      </c>
      <c r="S658" s="137">
        <v>0</v>
      </c>
      <c r="T658" s="138">
        <f>S658*H658</f>
        <v>0</v>
      </c>
      <c r="AR658" s="139" t="s">
        <v>348</v>
      </c>
      <c r="AT658" s="139" t="s">
        <v>397</v>
      </c>
      <c r="AU658" s="139" t="s">
        <v>84</v>
      </c>
      <c r="AY658" s="17" t="s">
        <v>138</v>
      </c>
      <c r="BE658" s="140">
        <f>IF(N658="základní",J658,0)</f>
        <v>0</v>
      </c>
      <c r="BF658" s="140">
        <f>IF(N658="snížená",J658,0)</f>
        <v>0</v>
      </c>
      <c r="BG658" s="140">
        <f>IF(N658="zákl. přenesená",J658,0)</f>
        <v>0</v>
      </c>
      <c r="BH658" s="140">
        <f>IF(N658="sníž. přenesená",J658,0)</f>
        <v>0</v>
      </c>
      <c r="BI658" s="140">
        <f>IF(N658="nulová",J658,0)</f>
        <v>0</v>
      </c>
      <c r="BJ658" s="17" t="s">
        <v>82</v>
      </c>
      <c r="BK658" s="140">
        <f>ROUND(I658*H658,2)</f>
        <v>0</v>
      </c>
      <c r="BL658" s="17" t="s">
        <v>242</v>
      </c>
      <c r="BM658" s="139" t="s">
        <v>1073</v>
      </c>
    </row>
    <row r="659" spans="2:65" s="1" customFormat="1" ht="24.2" customHeight="1">
      <c r="B659" s="32"/>
      <c r="C659" s="128" t="s">
        <v>1074</v>
      </c>
      <c r="D659" s="128" t="s">
        <v>141</v>
      </c>
      <c r="E659" s="129" t="s">
        <v>1075</v>
      </c>
      <c r="F659" s="130" t="s">
        <v>1076</v>
      </c>
      <c r="G659" s="131" t="s">
        <v>648</v>
      </c>
      <c r="H659" s="132">
        <v>5</v>
      </c>
      <c r="I659" s="133"/>
      <c r="J659" s="134">
        <f>ROUND(I659*H659,2)</f>
        <v>0</v>
      </c>
      <c r="K659" s="130" t="s">
        <v>19</v>
      </c>
      <c r="L659" s="32"/>
      <c r="M659" s="135" t="s">
        <v>19</v>
      </c>
      <c r="N659" s="136" t="s">
        <v>45</v>
      </c>
      <c r="P659" s="137">
        <f>O659*H659</f>
        <v>0</v>
      </c>
      <c r="Q659" s="137">
        <v>0.00019</v>
      </c>
      <c r="R659" s="137">
        <f>Q659*H659</f>
        <v>0.0009500000000000001</v>
      </c>
      <c r="S659" s="137">
        <v>0</v>
      </c>
      <c r="T659" s="138">
        <f>S659*H659</f>
        <v>0</v>
      </c>
      <c r="AR659" s="139" t="s">
        <v>242</v>
      </c>
      <c r="AT659" s="139" t="s">
        <v>141</v>
      </c>
      <c r="AU659" s="139" t="s">
        <v>84</v>
      </c>
      <c r="AY659" s="17" t="s">
        <v>138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7" t="s">
        <v>82</v>
      </c>
      <c r="BK659" s="140">
        <f>ROUND(I659*H659,2)</f>
        <v>0</v>
      </c>
      <c r="BL659" s="17" t="s">
        <v>242</v>
      </c>
      <c r="BM659" s="139" t="s">
        <v>1077</v>
      </c>
    </row>
    <row r="660" spans="2:51" s="12" customFormat="1" ht="11.25">
      <c r="B660" s="145"/>
      <c r="D660" s="146" t="s">
        <v>149</v>
      </c>
      <c r="E660" s="147" t="s">
        <v>19</v>
      </c>
      <c r="F660" s="148" t="s">
        <v>177</v>
      </c>
      <c r="H660" s="147" t="s">
        <v>19</v>
      </c>
      <c r="I660" s="149"/>
      <c r="L660" s="145"/>
      <c r="M660" s="150"/>
      <c r="T660" s="151"/>
      <c r="AT660" s="147" t="s">
        <v>149</v>
      </c>
      <c r="AU660" s="147" t="s">
        <v>84</v>
      </c>
      <c r="AV660" s="12" t="s">
        <v>82</v>
      </c>
      <c r="AW660" s="12" t="s">
        <v>36</v>
      </c>
      <c r="AX660" s="12" t="s">
        <v>74</v>
      </c>
      <c r="AY660" s="147" t="s">
        <v>138</v>
      </c>
    </row>
    <row r="661" spans="2:51" s="13" customFormat="1" ht="11.25">
      <c r="B661" s="152"/>
      <c r="D661" s="146" t="s">
        <v>149</v>
      </c>
      <c r="E661" s="153" t="s">
        <v>19</v>
      </c>
      <c r="F661" s="154" t="s">
        <v>166</v>
      </c>
      <c r="H661" s="155">
        <v>5</v>
      </c>
      <c r="I661" s="156"/>
      <c r="L661" s="152"/>
      <c r="M661" s="157"/>
      <c r="T661" s="158"/>
      <c r="AT661" s="153" t="s">
        <v>149</v>
      </c>
      <c r="AU661" s="153" t="s">
        <v>84</v>
      </c>
      <c r="AV661" s="13" t="s">
        <v>84</v>
      </c>
      <c r="AW661" s="13" t="s">
        <v>36</v>
      </c>
      <c r="AX661" s="13" t="s">
        <v>82</v>
      </c>
      <c r="AY661" s="153" t="s">
        <v>138</v>
      </c>
    </row>
    <row r="662" spans="2:65" s="1" customFormat="1" ht="21.75" customHeight="1">
      <c r="B662" s="32"/>
      <c r="C662" s="128" t="s">
        <v>1078</v>
      </c>
      <c r="D662" s="128" t="s">
        <v>141</v>
      </c>
      <c r="E662" s="129" t="s">
        <v>1079</v>
      </c>
      <c r="F662" s="130" t="s">
        <v>1080</v>
      </c>
      <c r="G662" s="131" t="s">
        <v>144</v>
      </c>
      <c r="H662" s="132">
        <v>6.272</v>
      </c>
      <c r="I662" s="133"/>
      <c r="J662" s="134">
        <f>ROUND(I662*H662,2)</f>
        <v>0</v>
      </c>
      <c r="K662" s="130" t="s">
        <v>145</v>
      </c>
      <c r="L662" s="32"/>
      <c r="M662" s="135" t="s">
        <v>19</v>
      </c>
      <c r="N662" s="136" t="s">
        <v>45</v>
      </c>
      <c r="P662" s="137">
        <f>O662*H662</f>
        <v>0</v>
      </c>
      <c r="Q662" s="137">
        <v>0</v>
      </c>
      <c r="R662" s="137">
        <f>Q662*H662</f>
        <v>0</v>
      </c>
      <c r="S662" s="137">
        <v>0.04</v>
      </c>
      <c r="T662" s="138">
        <f>S662*H662</f>
        <v>0.25088</v>
      </c>
      <c r="AR662" s="139" t="s">
        <v>242</v>
      </c>
      <c r="AT662" s="139" t="s">
        <v>141</v>
      </c>
      <c r="AU662" s="139" t="s">
        <v>84</v>
      </c>
      <c r="AY662" s="17" t="s">
        <v>138</v>
      </c>
      <c r="BE662" s="140">
        <f>IF(N662="základní",J662,0)</f>
        <v>0</v>
      </c>
      <c r="BF662" s="140">
        <f>IF(N662="snížená",J662,0)</f>
        <v>0</v>
      </c>
      <c r="BG662" s="140">
        <f>IF(N662="zákl. přenesená",J662,0)</f>
        <v>0</v>
      </c>
      <c r="BH662" s="140">
        <f>IF(N662="sníž. přenesená",J662,0)</f>
        <v>0</v>
      </c>
      <c r="BI662" s="140">
        <f>IF(N662="nulová",J662,0)</f>
        <v>0</v>
      </c>
      <c r="BJ662" s="17" t="s">
        <v>82</v>
      </c>
      <c r="BK662" s="140">
        <f>ROUND(I662*H662,2)</f>
        <v>0</v>
      </c>
      <c r="BL662" s="17" t="s">
        <v>242</v>
      </c>
      <c r="BM662" s="139" t="s">
        <v>1081</v>
      </c>
    </row>
    <row r="663" spans="2:47" s="1" customFormat="1" ht="11.25">
      <c r="B663" s="32"/>
      <c r="D663" s="141" t="s">
        <v>147</v>
      </c>
      <c r="F663" s="142" t="s">
        <v>1082</v>
      </c>
      <c r="I663" s="143"/>
      <c r="L663" s="32"/>
      <c r="M663" s="144"/>
      <c r="T663" s="53"/>
      <c r="AT663" s="17" t="s">
        <v>147</v>
      </c>
      <c r="AU663" s="17" t="s">
        <v>84</v>
      </c>
    </row>
    <row r="664" spans="2:51" s="12" customFormat="1" ht="11.25">
      <c r="B664" s="145"/>
      <c r="D664" s="146" t="s">
        <v>149</v>
      </c>
      <c r="E664" s="147" t="s">
        <v>19</v>
      </c>
      <c r="F664" s="148" t="s">
        <v>191</v>
      </c>
      <c r="H664" s="147" t="s">
        <v>19</v>
      </c>
      <c r="I664" s="149"/>
      <c r="L664" s="145"/>
      <c r="M664" s="150"/>
      <c r="T664" s="151"/>
      <c r="AT664" s="147" t="s">
        <v>149</v>
      </c>
      <c r="AU664" s="147" t="s">
        <v>84</v>
      </c>
      <c r="AV664" s="12" t="s">
        <v>82</v>
      </c>
      <c r="AW664" s="12" t="s">
        <v>36</v>
      </c>
      <c r="AX664" s="12" t="s">
        <v>74</v>
      </c>
      <c r="AY664" s="147" t="s">
        <v>138</v>
      </c>
    </row>
    <row r="665" spans="2:51" s="13" customFormat="1" ht="11.25">
      <c r="B665" s="152"/>
      <c r="D665" s="146" t="s">
        <v>149</v>
      </c>
      <c r="E665" s="153" t="s">
        <v>19</v>
      </c>
      <c r="F665" s="154" t="s">
        <v>1083</v>
      </c>
      <c r="H665" s="155">
        <v>6.272</v>
      </c>
      <c r="I665" s="156"/>
      <c r="L665" s="152"/>
      <c r="M665" s="157"/>
      <c r="T665" s="158"/>
      <c r="AT665" s="153" t="s">
        <v>149</v>
      </c>
      <c r="AU665" s="153" t="s">
        <v>84</v>
      </c>
      <c r="AV665" s="13" t="s">
        <v>84</v>
      </c>
      <c r="AW665" s="13" t="s">
        <v>36</v>
      </c>
      <c r="AX665" s="13" t="s">
        <v>82</v>
      </c>
      <c r="AY665" s="153" t="s">
        <v>138</v>
      </c>
    </row>
    <row r="666" spans="2:65" s="1" customFormat="1" ht="21.75" customHeight="1">
      <c r="B666" s="32"/>
      <c r="C666" s="128" t="s">
        <v>1084</v>
      </c>
      <c r="D666" s="128" t="s">
        <v>141</v>
      </c>
      <c r="E666" s="129" t="s">
        <v>1085</v>
      </c>
      <c r="F666" s="130" t="s">
        <v>1086</v>
      </c>
      <c r="G666" s="131" t="s">
        <v>144</v>
      </c>
      <c r="H666" s="132">
        <v>26.97</v>
      </c>
      <c r="I666" s="133"/>
      <c r="J666" s="134">
        <f>ROUND(I666*H666,2)</f>
        <v>0</v>
      </c>
      <c r="K666" s="130" t="s">
        <v>145</v>
      </c>
      <c r="L666" s="32"/>
      <c r="M666" s="135" t="s">
        <v>19</v>
      </c>
      <c r="N666" s="136" t="s">
        <v>45</v>
      </c>
      <c r="P666" s="137">
        <f>O666*H666</f>
        <v>0</v>
      </c>
      <c r="Q666" s="137">
        <v>0</v>
      </c>
      <c r="R666" s="137">
        <f>Q666*H666</f>
        <v>0</v>
      </c>
      <c r="S666" s="137">
        <v>0.04</v>
      </c>
      <c r="T666" s="138">
        <f>S666*H666</f>
        <v>1.0788</v>
      </c>
      <c r="AR666" s="139" t="s">
        <v>242</v>
      </c>
      <c r="AT666" s="139" t="s">
        <v>141</v>
      </c>
      <c r="AU666" s="139" t="s">
        <v>84</v>
      </c>
      <c r="AY666" s="17" t="s">
        <v>138</v>
      </c>
      <c r="BE666" s="140">
        <f>IF(N666="základní",J666,0)</f>
        <v>0</v>
      </c>
      <c r="BF666" s="140">
        <f>IF(N666="snížená",J666,0)</f>
        <v>0</v>
      </c>
      <c r="BG666" s="140">
        <f>IF(N666="zákl. přenesená",J666,0)</f>
        <v>0</v>
      </c>
      <c r="BH666" s="140">
        <f>IF(N666="sníž. přenesená",J666,0)</f>
        <v>0</v>
      </c>
      <c r="BI666" s="140">
        <f>IF(N666="nulová",J666,0)</f>
        <v>0</v>
      </c>
      <c r="BJ666" s="17" t="s">
        <v>82</v>
      </c>
      <c r="BK666" s="140">
        <f>ROUND(I666*H666,2)</f>
        <v>0</v>
      </c>
      <c r="BL666" s="17" t="s">
        <v>242</v>
      </c>
      <c r="BM666" s="139" t="s">
        <v>1087</v>
      </c>
    </row>
    <row r="667" spans="2:47" s="1" customFormat="1" ht="11.25">
      <c r="B667" s="32"/>
      <c r="D667" s="141" t="s">
        <v>147</v>
      </c>
      <c r="F667" s="142" t="s">
        <v>1088</v>
      </c>
      <c r="I667" s="143"/>
      <c r="L667" s="32"/>
      <c r="M667" s="144"/>
      <c r="T667" s="53"/>
      <c r="AT667" s="17" t="s">
        <v>147</v>
      </c>
      <c r="AU667" s="17" t="s">
        <v>84</v>
      </c>
    </row>
    <row r="668" spans="2:51" s="12" customFormat="1" ht="11.25">
      <c r="B668" s="145"/>
      <c r="D668" s="146" t="s">
        <v>149</v>
      </c>
      <c r="E668" s="147" t="s">
        <v>19</v>
      </c>
      <c r="F668" s="148" t="s">
        <v>191</v>
      </c>
      <c r="H668" s="147" t="s">
        <v>19</v>
      </c>
      <c r="I668" s="149"/>
      <c r="L668" s="145"/>
      <c r="M668" s="150"/>
      <c r="T668" s="151"/>
      <c r="AT668" s="147" t="s">
        <v>149</v>
      </c>
      <c r="AU668" s="147" t="s">
        <v>84</v>
      </c>
      <c r="AV668" s="12" t="s">
        <v>82</v>
      </c>
      <c r="AW668" s="12" t="s">
        <v>36</v>
      </c>
      <c r="AX668" s="12" t="s">
        <v>74</v>
      </c>
      <c r="AY668" s="147" t="s">
        <v>138</v>
      </c>
    </row>
    <row r="669" spans="2:51" s="13" customFormat="1" ht="11.25">
      <c r="B669" s="152"/>
      <c r="D669" s="146" t="s">
        <v>149</v>
      </c>
      <c r="E669" s="153" t="s">
        <v>19</v>
      </c>
      <c r="F669" s="154" t="s">
        <v>1089</v>
      </c>
      <c r="H669" s="155">
        <v>26.97</v>
      </c>
      <c r="I669" s="156"/>
      <c r="L669" s="152"/>
      <c r="M669" s="157"/>
      <c r="T669" s="158"/>
      <c r="AT669" s="153" t="s">
        <v>149</v>
      </c>
      <c r="AU669" s="153" t="s">
        <v>84</v>
      </c>
      <c r="AV669" s="13" t="s">
        <v>84</v>
      </c>
      <c r="AW669" s="13" t="s">
        <v>36</v>
      </c>
      <c r="AX669" s="13" t="s">
        <v>74</v>
      </c>
      <c r="AY669" s="153" t="s">
        <v>138</v>
      </c>
    </row>
    <row r="670" spans="2:51" s="14" customFormat="1" ht="11.25">
      <c r="B670" s="159"/>
      <c r="D670" s="146" t="s">
        <v>149</v>
      </c>
      <c r="E670" s="160" t="s">
        <v>19</v>
      </c>
      <c r="F670" s="161" t="s">
        <v>202</v>
      </c>
      <c r="H670" s="162">
        <v>26.97</v>
      </c>
      <c r="I670" s="163"/>
      <c r="L670" s="159"/>
      <c r="M670" s="164"/>
      <c r="T670" s="165"/>
      <c r="AT670" s="160" t="s">
        <v>149</v>
      </c>
      <c r="AU670" s="160" t="s">
        <v>84</v>
      </c>
      <c r="AV670" s="14" t="s">
        <v>139</v>
      </c>
      <c r="AW670" s="14" t="s">
        <v>36</v>
      </c>
      <c r="AX670" s="14" t="s">
        <v>82</v>
      </c>
      <c r="AY670" s="160" t="s">
        <v>138</v>
      </c>
    </row>
    <row r="671" spans="2:65" s="1" customFormat="1" ht="16.5" customHeight="1">
      <c r="B671" s="32"/>
      <c r="C671" s="128" t="s">
        <v>1090</v>
      </c>
      <c r="D671" s="128" t="s">
        <v>141</v>
      </c>
      <c r="E671" s="129" t="s">
        <v>1091</v>
      </c>
      <c r="F671" s="130" t="s">
        <v>1092</v>
      </c>
      <c r="G671" s="131" t="s">
        <v>256</v>
      </c>
      <c r="H671" s="132">
        <v>14</v>
      </c>
      <c r="I671" s="133"/>
      <c r="J671" s="134">
        <f>ROUND(I671*H671,2)</f>
        <v>0</v>
      </c>
      <c r="K671" s="130" t="s">
        <v>145</v>
      </c>
      <c r="L671" s="32"/>
      <c r="M671" s="135" t="s">
        <v>19</v>
      </c>
      <c r="N671" s="136" t="s">
        <v>45</v>
      </c>
      <c r="P671" s="137">
        <f>O671*H671</f>
        <v>0</v>
      </c>
      <c r="Q671" s="137">
        <v>0</v>
      </c>
      <c r="R671" s="137">
        <f>Q671*H671</f>
        <v>0</v>
      </c>
      <c r="S671" s="137">
        <v>0.016</v>
      </c>
      <c r="T671" s="138">
        <f>S671*H671</f>
        <v>0.224</v>
      </c>
      <c r="AR671" s="139" t="s">
        <v>242</v>
      </c>
      <c r="AT671" s="139" t="s">
        <v>141</v>
      </c>
      <c r="AU671" s="139" t="s">
        <v>84</v>
      </c>
      <c r="AY671" s="17" t="s">
        <v>138</v>
      </c>
      <c r="BE671" s="140">
        <f>IF(N671="základní",J671,0)</f>
        <v>0</v>
      </c>
      <c r="BF671" s="140">
        <f>IF(N671="snížená",J671,0)</f>
        <v>0</v>
      </c>
      <c r="BG671" s="140">
        <f>IF(N671="zákl. přenesená",J671,0)</f>
        <v>0</v>
      </c>
      <c r="BH671" s="140">
        <f>IF(N671="sníž. přenesená",J671,0)</f>
        <v>0</v>
      </c>
      <c r="BI671" s="140">
        <f>IF(N671="nulová",J671,0)</f>
        <v>0</v>
      </c>
      <c r="BJ671" s="17" t="s">
        <v>82</v>
      </c>
      <c r="BK671" s="140">
        <f>ROUND(I671*H671,2)</f>
        <v>0</v>
      </c>
      <c r="BL671" s="17" t="s">
        <v>242</v>
      </c>
      <c r="BM671" s="139" t="s">
        <v>1093</v>
      </c>
    </row>
    <row r="672" spans="2:47" s="1" customFormat="1" ht="11.25">
      <c r="B672" s="32"/>
      <c r="D672" s="141" t="s">
        <v>147</v>
      </c>
      <c r="F672" s="142" t="s">
        <v>1094</v>
      </c>
      <c r="I672" s="143"/>
      <c r="L672" s="32"/>
      <c r="M672" s="144"/>
      <c r="T672" s="53"/>
      <c r="AT672" s="17" t="s">
        <v>147</v>
      </c>
      <c r="AU672" s="17" t="s">
        <v>84</v>
      </c>
    </row>
    <row r="673" spans="2:65" s="1" customFormat="1" ht="24.2" customHeight="1">
      <c r="B673" s="32"/>
      <c r="C673" s="128" t="s">
        <v>1095</v>
      </c>
      <c r="D673" s="128" t="s">
        <v>141</v>
      </c>
      <c r="E673" s="129" t="s">
        <v>1096</v>
      </c>
      <c r="F673" s="130" t="s">
        <v>1097</v>
      </c>
      <c r="G673" s="131" t="s">
        <v>144</v>
      </c>
      <c r="H673" s="132">
        <v>18.5</v>
      </c>
      <c r="I673" s="133"/>
      <c r="J673" s="134">
        <f>ROUND(I673*H673,2)</f>
        <v>0</v>
      </c>
      <c r="K673" s="130" t="s">
        <v>145</v>
      </c>
      <c r="L673" s="32"/>
      <c r="M673" s="135" t="s">
        <v>19</v>
      </c>
      <c r="N673" s="136" t="s">
        <v>45</v>
      </c>
      <c r="P673" s="137">
        <f>O673*H673</f>
        <v>0</v>
      </c>
      <c r="Q673" s="137">
        <v>0.0014</v>
      </c>
      <c r="R673" s="137">
        <f>Q673*H673</f>
        <v>0.0259</v>
      </c>
      <c r="S673" s="137">
        <v>0</v>
      </c>
      <c r="T673" s="138">
        <f>S673*H673</f>
        <v>0</v>
      </c>
      <c r="AR673" s="139" t="s">
        <v>242</v>
      </c>
      <c r="AT673" s="139" t="s">
        <v>141</v>
      </c>
      <c r="AU673" s="139" t="s">
        <v>84</v>
      </c>
      <c r="AY673" s="17" t="s">
        <v>138</v>
      </c>
      <c r="BE673" s="140">
        <f>IF(N673="základní",J673,0)</f>
        <v>0</v>
      </c>
      <c r="BF673" s="140">
        <f>IF(N673="snížená",J673,0)</f>
        <v>0</v>
      </c>
      <c r="BG673" s="140">
        <f>IF(N673="zákl. přenesená",J673,0)</f>
        <v>0</v>
      </c>
      <c r="BH673" s="140">
        <f>IF(N673="sníž. přenesená",J673,0)</f>
        <v>0</v>
      </c>
      <c r="BI673" s="140">
        <f>IF(N673="nulová",J673,0)</f>
        <v>0</v>
      </c>
      <c r="BJ673" s="17" t="s">
        <v>82</v>
      </c>
      <c r="BK673" s="140">
        <f>ROUND(I673*H673,2)</f>
        <v>0</v>
      </c>
      <c r="BL673" s="17" t="s">
        <v>242</v>
      </c>
      <c r="BM673" s="139" t="s">
        <v>1098</v>
      </c>
    </row>
    <row r="674" spans="2:47" s="1" customFormat="1" ht="11.25">
      <c r="B674" s="32"/>
      <c r="D674" s="141" t="s">
        <v>147</v>
      </c>
      <c r="F674" s="142" t="s">
        <v>1099</v>
      </c>
      <c r="I674" s="143"/>
      <c r="L674" s="32"/>
      <c r="M674" s="144"/>
      <c r="T674" s="53"/>
      <c r="AT674" s="17" t="s">
        <v>147</v>
      </c>
      <c r="AU674" s="17" t="s">
        <v>84</v>
      </c>
    </row>
    <row r="675" spans="2:51" s="12" customFormat="1" ht="11.25">
      <c r="B675" s="145"/>
      <c r="D675" s="146" t="s">
        <v>149</v>
      </c>
      <c r="E675" s="147" t="s">
        <v>19</v>
      </c>
      <c r="F675" s="148" t="s">
        <v>193</v>
      </c>
      <c r="H675" s="147" t="s">
        <v>19</v>
      </c>
      <c r="I675" s="149"/>
      <c r="L675" s="145"/>
      <c r="M675" s="150"/>
      <c r="T675" s="151"/>
      <c r="AT675" s="147" t="s">
        <v>149</v>
      </c>
      <c r="AU675" s="147" t="s">
        <v>84</v>
      </c>
      <c r="AV675" s="12" t="s">
        <v>82</v>
      </c>
      <c r="AW675" s="12" t="s">
        <v>36</v>
      </c>
      <c r="AX675" s="12" t="s">
        <v>74</v>
      </c>
      <c r="AY675" s="147" t="s">
        <v>138</v>
      </c>
    </row>
    <row r="676" spans="2:51" s="13" customFormat="1" ht="11.25">
      <c r="B676" s="152"/>
      <c r="D676" s="146" t="s">
        <v>149</v>
      </c>
      <c r="E676" s="153" t="s">
        <v>19</v>
      </c>
      <c r="F676" s="154" t="s">
        <v>1100</v>
      </c>
      <c r="H676" s="155">
        <v>12.5</v>
      </c>
      <c r="I676" s="156"/>
      <c r="L676" s="152"/>
      <c r="M676" s="157"/>
      <c r="T676" s="158"/>
      <c r="AT676" s="153" t="s">
        <v>149</v>
      </c>
      <c r="AU676" s="153" t="s">
        <v>84</v>
      </c>
      <c r="AV676" s="13" t="s">
        <v>84</v>
      </c>
      <c r="AW676" s="13" t="s">
        <v>36</v>
      </c>
      <c r="AX676" s="13" t="s">
        <v>74</v>
      </c>
      <c r="AY676" s="153" t="s">
        <v>138</v>
      </c>
    </row>
    <row r="677" spans="2:51" s="12" customFormat="1" ht="11.25">
      <c r="B677" s="145"/>
      <c r="D677" s="146" t="s">
        <v>149</v>
      </c>
      <c r="E677" s="147" t="s">
        <v>19</v>
      </c>
      <c r="F677" s="148" t="s">
        <v>198</v>
      </c>
      <c r="H677" s="147" t="s">
        <v>19</v>
      </c>
      <c r="I677" s="149"/>
      <c r="L677" s="145"/>
      <c r="M677" s="150"/>
      <c r="T677" s="151"/>
      <c r="AT677" s="147" t="s">
        <v>149</v>
      </c>
      <c r="AU677" s="147" t="s">
        <v>84</v>
      </c>
      <c r="AV677" s="12" t="s">
        <v>82</v>
      </c>
      <c r="AW677" s="12" t="s">
        <v>36</v>
      </c>
      <c r="AX677" s="12" t="s">
        <v>74</v>
      </c>
      <c r="AY677" s="147" t="s">
        <v>138</v>
      </c>
    </row>
    <row r="678" spans="2:51" s="13" customFormat="1" ht="11.25">
      <c r="B678" s="152"/>
      <c r="D678" s="146" t="s">
        <v>149</v>
      </c>
      <c r="E678" s="153" t="s">
        <v>19</v>
      </c>
      <c r="F678" s="154" t="s">
        <v>171</v>
      </c>
      <c r="H678" s="155">
        <v>6</v>
      </c>
      <c r="I678" s="156"/>
      <c r="L678" s="152"/>
      <c r="M678" s="157"/>
      <c r="T678" s="158"/>
      <c r="AT678" s="153" t="s">
        <v>149</v>
      </c>
      <c r="AU678" s="153" t="s">
        <v>84</v>
      </c>
      <c r="AV678" s="13" t="s">
        <v>84</v>
      </c>
      <c r="AW678" s="13" t="s">
        <v>36</v>
      </c>
      <c r="AX678" s="13" t="s">
        <v>74</v>
      </c>
      <c r="AY678" s="153" t="s">
        <v>138</v>
      </c>
    </row>
    <row r="679" spans="2:51" s="14" customFormat="1" ht="11.25">
      <c r="B679" s="159"/>
      <c r="D679" s="146" t="s">
        <v>149</v>
      </c>
      <c r="E679" s="160" t="s">
        <v>19</v>
      </c>
      <c r="F679" s="161" t="s">
        <v>202</v>
      </c>
      <c r="H679" s="162">
        <v>18.5</v>
      </c>
      <c r="I679" s="163"/>
      <c r="L679" s="159"/>
      <c r="M679" s="164"/>
      <c r="T679" s="165"/>
      <c r="AT679" s="160" t="s">
        <v>149</v>
      </c>
      <c r="AU679" s="160" t="s">
        <v>84</v>
      </c>
      <c r="AV679" s="14" t="s">
        <v>139</v>
      </c>
      <c r="AW679" s="14" t="s">
        <v>36</v>
      </c>
      <c r="AX679" s="14" t="s">
        <v>82</v>
      </c>
      <c r="AY679" s="160" t="s">
        <v>138</v>
      </c>
    </row>
    <row r="680" spans="2:65" s="1" customFormat="1" ht="24.2" customHeight="1">
      <c r="B680" s="32"/>
      <c r="C680" s="128" t="s">
        <v>1101</v>
      </c>
      <c r="D680" s="128" t="s">
        <v>141</v>
      </c>
      <c r="E680" s="129" t="s">
        <v>1102</v>
      </c>
      <c r="F680" s="130" t="s">
        <v>1103</v>
      </c>
      <c r="G680" s="131" t="s">
        <v>144</v>
      </c>
      <c r="H680" s="132">
        <v>6</v>
      </c>
      <c r="I680" s="133"/>
      <c r="J680" s="134">
        <f>ROUND(I680*H680,2)</f>
        <v>0</v>
      </c>
      <c r="K680" s="130" t="s">
        <v>145</v>
      </c>
      <c r="L680" s="32"/>
      <c r="M680" s="135" t="s">
        <v>19</v>
      </c>
      <c r="N680" s="136" t="s">
        <v>45</v>
      </c>
      <c r="P680" s="137">
        <f>O680*H680</f>
        <v>0</v>
      </c>
      <c r="Q680" s="137">
        <v>0.00168</v>
      </c>
      <c r="R680" s="137">
        <f>Q680*H680</f>
        <v>0.01008</v>
      </c>
      <c r="S680" s="137">
        <v>0</v>
      </c>
      <c r="T680" s="138">
        <f>S680*H680</f>
        <v>0</v>
      </c>
      <c r="AR680" s="139" t="s">
        <v>242</v>
      </c>
      <c r="AT680" s="139" t="s">
        <v>141</v>
      </c>
      <c r="AU680" s="139" t="s">
        <v>84</v>
      </c>
      <c r="AY680" s="17" t="s">
        <v>138</v>
      </c>
      <c r="BE680" s="140">
        <f>IF(N680="základní",J680,0)</f>
        <v>0</v>
      </c>
      <c r="BF680" s="140">
        <f>IF(N680="snížená",J680,0)</f>
        <v>0</v>
      </c>
      <c r="BG680" s="140">
        <f>IF(N680="zákl. přenesená",J680,0)</f>
        <v>0</v>
      </c>
      <c r="BH680" s="140">
        <f>IF(N680="sníž. přenesená",J680,0)</f>
        <v>0</v>
      </c>
      <c r="BI680" s="140">
        <f>IF(N680="nulová",J680,0)</f>
        <v>0</v>
      </c>
      <c r="BJ680" s="17" t="s">
        <v>82</v>
      </c>
      <c r="BK680" s="140">
        <f>ROUND(I680*H680,2)</f>
        <v>0</v>
      </c>
      <c r="BL680" s="17" t="s">
        <v>242</v>
      </c>
      <c r="BM680" s="139" t="s">
        <v>1104</v>
      </c>
    </row>
    <row r="681" spans="2:47" s="1" customFormat="1" ht="11.25">
      <c r="B681" s="32"/>
      <c r="D681" s="141" t="s">
        <v>147</v>
      </c>
      <c r="F681" s="142" t="s">
        <v>1105</v>
      </c>
      <c r="I681" s="143"/>
      <c r="L681" s="32"/>
      <c r="M681" s="144"/>
      <c r="T681" s="53"/>
      <c r="AT681" s="17" t="s">
        <v>147</v>
      </c>
      <c r="AU681" s="17" t="s">
        <v>84</v>
      </c>
    </row>
    <row r="682" spans="2:51" s="12" customFormat="1" ht="11.25">
      <c r="B682" s="145"/>
      <c r="D682" s="146" t="s">
        <v>149</v>
      </c>
      <c r="E682" s="147" t="s">
        <v>19</v>
      </c>
      <c r="F682" s="148" t="s">
        <v>198</v>
      </c>
      <c r="H682" s="147" t="s">
        <v>19</v>
      </c>
      <c r="I682" s="149"/>
      <c r="L682" s="145"/>
      <c r="M682" s="150"/>
      <c r="T682" s="151"/>
      <c r="AT682" s="147" t="s">
        <v>149</v>
      </c>
      <c r="AU682" s="147" t="s">
        <v>84</v>
      </c>
      <c r="AV682" s="12" t="s">
        <v>82</v>
      </c>
      <c r="AW682" s="12" t="s">
        <v>36</v>
      </c>
      <c r="AX682" s="12" t="s">
        <v>74</v>
      </c>
      <c r="AY682" s="147" t="s">
        <v>138</v>
      </c>
    </row>
    <row r="683" spans="2:51" s="13" customFormat="1" ht="11.25">
      <c r="B683" s="152"/>
      <c r="D683" s="146" t="s">
        <v>149</v>
      </c>
      <c r="E683" s="153" t="s">
        <v>19</v>
      </c>
      <c r="F683" s="154" t="s">
        <v>171</v>
      </c>
      <c r="H683" s="155">
        <v>6</v>
      </c>
      <c r="I683" s="156"/>
      <c r="L683" s="152"/>
      <c r="M683" s="157"/>
      <c r="T683" s="158"/>
      <c r="AT683" s="153" t="s">
        <v>149</v>
      </c>
      <c r="AU683" s="153" t="s">
        <v>84</v>
      </c>
      <c r="AV683" s="13" t="s">
        <v>84</v>
      </c>
      <c r="AW683" s="13" t="s">
        <v>36</v>
      </c>
      <c r="AX683" s="13" t="s">
        <v>82</v>
      </c>
      <c r="AY683" s="153" t="s">
        <v>138</v>
      </c>
    </row>
    <row r="684" spans="2:65" s="1" customFormat="1" ht="24.2" customHeight="1">
      <c r="B684" s="32"/>
      <c r="C684" s="128" t="s">
        <v>1106</v>
      </c>
      <c r="D684" s="128" t="s">
        <v>141</v>
      </c>
      <c r="E684" s="129" t="s">
        <v>1107</v>
      </c>
      <c r="F684" s="130" t="s">
        <v>1108</v>
      </c>
      <c r="G684" s="131" t="s">
        <v>144</v>
      </c>
      <c r="H684" s="132">
        <v>6</v>
      </c>
      <c r="I684" s="133"/>
      <c r="J684" s="134">
        <f>ROUND(I684*H684,2)</f>
        <v>0</v>
      </c>
      <c r="K684" s="130" t="s">
        <v>145</v>
      </c>
      <c r="L684" s="32"/>
      <c r="M684" s="135" t="s">
        <v>19</v>
      </c>
      <c r="N684" s="136" t="s">
        <v>45</v>
      </c>
      <c r="P684" s="137">
        <f>O684*H684</f>
        <v>0</v>
      </c>
      <c r="Q684" s="137">
        <v>0.00338</v>
      </c>
      <c r="R684" s="137">
        <f>Q684*H684</f>
        <v>0.02028</v>
      </c>
      <c r="S684" s="137">
        <v>0</v>
      </c>
      <c r="T684" s="138">
        <f>S684*H684</f>
        <v>0</v>
      </c>
      <c r="AR684" s="139" t="s">
        <v>242</v>
      </c>
      <c r="AT684" s="139" t="s">
        <v>141</v>
      </c>
      <c r="AU684" s="139" t="s">
        <v>84</v>
      </c>
      <c r="AY684" s="17" t="s">
        <v>138</v>
      </c>
      <c r="BE684" s="140">
        <f>IF(N684="základní",J684,0)</f>
        <v>0</v>
      </c>
      <c r="BF684" s="140">
        <f>IF(N684="snížená",J684,0)</f>
        <v>0</v>
      </c>
      <c r="BG684" s="140">
        <f>IF(N684="zákl. přenesená",J684,0)</f>
        <v>0</v>
      </c>
      <c r="BH684" s="140">
        <f>IF(N684="sníž. přenesená",J684,0)</f>
        <v>0</v>
      </c>
      <c r="BI684" s="140">
        <f>IF(N684="nulová",J684,0)</f>
        <v>0</v>
      </c>
      <c r="BJ684" s="17" t="s">
        <v>82</v>
      </c>
      <c r="BK684" s="140">
        <f>ROUND(I684*H684,2)</f>
        <v>0</v>
      </c>
      <c r="BL684" s="17" t="s">
        <v>242</v>
      </c>
      <c r="BM684" s="139" t="s">
        <v>1109</v>
      </c>
    </row>
    <row r="685" spans="2:47" s="1" customFormat="1" ht="11.25">
      <c r="B685" s="32"/>
      <c r="D685" s="141" t="s">
        <v>147</v>
      </c>
      <c r="F685" s="142" t="s">
        <v>1110</v>
      </c>
      <c r="I685" s="143"/>
      <c r="L685" s="32"/>
      <c r="M685" s="144"/>
      <c r="T685" s="53"/>
      <c r="AT685" s="17" t="s">
        <v>147</v>
      </c>
      <c r="AU685" s="17" t="s">
        <v>84</v>
      </c>
    </row>
    <row r="686" spans="2:51" s="12" customFormat="1" ht="11.25">
      <c r="B686" s="145"/>
      <c r="D686" s="146" t="s">
        <v>149</v>
      </c>
      <c r="E686" s="147" t="s">
        <v>19</v>
      </c>
      <c r="F686" s="148" t="s">
        <v>198</v>
      </c>
      <c r="H686" s="147" t="s">
        <v>19</v>
      </c>
      <c r="I686" s="149"/>
      <c r="L686" s="145"/>
      <c r="M686" s="150"/>
      <c r="T686" s="151"/>
      <c r="AT686" s="147" t="s">
        <v>149</v>
      </c>
      <c r="AU686" s="147" t="s">
        <v>84</v>
      </c>
      <c r="AV686" s="12" t="s">
        <v>82</v>
      </c>
      <c r="AW686" s="12" t="s">
        <v>36</v>
      </c>
      <c r="AX686" s="12" t="s">
        <v>74</v>
      </c>
      <c r="AY686" s="147" t="s">
        <v>138</v>
      </c>
    </row>
    <row r="687" spans="2:51" s="13" customFormat="1" ht="11.25">
      <c r="B687" s="152"/>
      <c r="D687" s="146" t="s">
        <v>149</v>
      </c>
      <c r="E687" s="153" t="s">
        <v>19</v>
      </c>
      <c r="F687" s="154" t="s">
        <v>171</v>
      </c>
      <c r="H687" s="155">
        <v>6</v>
      </c>
      <c r="I687" s="156"/>
      <c r="L687" s="152"/>
      <c r="M687" s="157"/>
      <c r="T687" s="158"/>
      <c r="AT687" s="153" t="s">
        <v>149</v>
      </c>
      <c r="AU687" s="153" t="s">
        <v>84</v>
      </c>
      <c r="AV687" s="13" t="s">
        <v>84</v>
      </c>
      <c r="AW687" s="13" t="s">
        <v>36</v>
      </c>
      <c r="AX687" s="13" t="s">
        <v>82</v>
      </c>
      <c r="AY687" s="153" t="s">
        <v>138</v>
      </c>
    </row>
    <row r="688" spans="2:65" s="1" customFormat="1" ht="24.2" customHeight="1">
      <c r="B688" s="32"/>
      <c r="C688" s="128" t="s">
        <v>1111</v>
      </c>
      <c r="D688" s="128" t="s">
        <v>141</v>
      </c>
      <c r="E688" s="129" t="s">
        <v>1112</v>
      </c>
      <c r="F688" s="130" t="s">
        <v>1113</v>
      </c>
      <c r="G688" s="131" t="s">
        <v>144</v>
      </c>
      <c r="H688" s="132">
        <v>20</v>
      </c>
      <c r="I688" s="133"/>
      <c r="J688" s="134">
        <f>ROUND(I688*H688,2)</f>
        <v>0</v>
      </c>
      <c r="K688" s="130" t="s">
        <v>145</v>
      </c>
      <c r="L688" s="32"/>
      <c r="M688" s="135" t="s">
        <v>19</v>
      </c>
      <c r="N688" s="136" t="s">
        <v>45</v>
      </c>
      <c r="P688" s="137">
        <f>O688*H688</f>
        <v>0</v>
      </c>
      <c r="Q688" s="137">
        <v>0.00419</v>
      </c>
      <c r="R688" s="137">
        <f>Q688*H688</f>
        <v>0.0838</v>
      </c>
      <c r="S688" s="137">
        <v>0</v>
      </c>
      <c r="T688" s="138">
        <f>S688*H688</f>
        <v>0</v>
      </c>
      <c r="AR688" s="139" t="s">
        <v>242</v>
      </c>
      <c r="AT688" s="139" t="s">
        <v>141</v>
      </c>
      <c r="AU688" s="139" t="s">
        <v>84</v>
      </c>
      <c r="AY688" s="17" t="s">
        <v>138</v>
      </c>
      <c r="BE688" s="140">
        <f>IF(N688="základní",J688,0)</f>
        <v>0</v>
      </c>
      <c r="BF688" s="140">
        <f>IF(N688="snížená",J688,0)</f>
        <v>0</v>
      </c>
      <c r="BG688" s="140">
        <f>IF(N688="zákl. přenesená",J688,0)</f>
        <v>0</v>
      </c>
      <c r="BH688" s="140">
        <f>IF(N688="sníž. přenesená",J688,0)</f>
        <v>0</v>
      </c>
      <c r="BI688" s="140">
        <f>IF(N688="nulová",J688,0)</f>
        <v>0</v>
      </c>
      <c r="BJ688" s="17" t="s">
        <v>82</v>
      </c>
      <c r="BK688" s="140">
        <f>ROUND(I688*H688,2)</f>
        <v>0</v>
      </c>
      <c r="BL688" s="17" t="s">
        <v>242</v>
      </c>
      <c r="BM688" s="139" t="s">
        <v>1114</v>
      </c>
    </row>
    <row r="689" spans="2:47" s="1" customFormat="1" ht="11.25">
      <c r="B689" s="32"/>
      <c r="D689" s="141" t="s">
        <v>147</v>
      </c>
      <c r="F689" s="142" t="s">
        <v>1115</v>
      </c>
      <c r="I689" s="143"/>
      <c r="L689" s="32"/>
      <c r="M689" s="144"/>
      <c r="T689" s="53"/>
      <c r="AT689" s="17" t="s">
        <v>147</v>
      </c>
      <c r="AU689" s="17" t="s">
        <v>84</v>
      </c>
    </row>
    <row r="690" spans="2:51" s="12" customFormat="1" ht="11.25">
      <c r="B690" s="145"/>
      <c r="D690" s="146" t="s">
        <v>149</v>
      </c>
      <c r="E690" s="147" t="s">
        <v>19</v>
      </c>
      <c r="F690" s="148" t="s">
        <v>198</v>
      </c>
      <c r="H690" s="147" t="s">
        <v>19</v>
      </c>
      <c r="I690" s="149"/>
      <c r="L690" s="145"/>
      <c r="M690" s="150"/>
      <c r="T690" s="151"/>
      <c r="AT690" s="147" t="s">
        <v>149</v>
      </c>
      <c r="AU690" s="147" t="s">
        <v>84</v>
      </c>
      <c r="AV690" s="12" t="s">
        <v>82</v>
      </c>
      <c r="AW690" s="12" t="s">
        <v>36</v>
      </c>
      <c r="AX690" s="12" t="s">
        <v>74</v>
      </c>
      <c r="AY690" s="147" t="s">
        <v>138</v>
      </c>
    </row>
    <row r="691" spans="2:51" s="13" customFormat="1" ht="11.25">
      <c r="B691" s="152"/>
      <c r="D691" s="146" t="s">
        <v>149</v>
      </c>
      <c r="E691" s="153" t="s">
        <v>19</v>
      </c>
      <c r="F691" s="154" t="s">
        <v>1116</v>
      </c>
      <c r="H691" s="155">
        <v>20</v>
      </c>
      <c r="I691" s="156"/>
      <c r="L691" s="152"/>
      <c r="M691" s="157"/>
      <c r="T691" s="158"/>
      <c r="AT691" s="153" t="s">
        <v>149</v>
      </c>
      <c r="AU691" s="153" t="s">
        <v>84</v>
      </c>
      <c r="AV691" s="13" t="s">
        <v>84</v>
      </c>
      <c r="AW691" s="13" t="s">
        <v>36</v>
      </c>
      <c r="AX691" s="13" t="s">
        <v>82</v>
      </c>
      <c r="AY691" s="153" t="s">
        <v>138</v>
      </c>
    </row>
    <row r="692" spans="2:65" s="1" customFormat="1" ht="24.2" customHeight="1">
      <c r="B692" s="32"/>
      <c r="C692" s="128" t="s">
        <v>1117</v>
      </c>
      <c r="D692" s="128" t="s">
        <v>141</v>
      </c>
      <c r="E692" s="129" t="s">
        <v>1118</v>
      </c>
      <c r="F692" s="130" t="s">
        <v>1119</v>
      </c>
      <c r="G692" s="131" t="s">
        <v>144</v>
      </c>
      <c r="H692" s="132">
        <v>6</v>
      </c>
      <c r="I692" s="133"/>
      <c r="J692" s="134">
        <f>ROUND(I692*H692,2)</f>
        <v>0</v>
      </c>
      <c r="K692" s="130" t="s">
        <v>145</v>
      </c>
      <c r="L692" s="32"/>
      <c r="M692" s="135" t="s">
        <v>19</v>
      </c>
      <c r="N692" s="136" t="s">
        <v>45</v>
      </c>
      <c r="P692" s="137">
        <f>O692*H692</f>
        <v>0</v>
      </c>
      <c r="Q692" s="137">
        <v>0.00544</v>
      </c>
      <c r="R692" s="137">
        <f>Q692*H692</f>
        <v>0.03264</v>
      </c>
      <c r="S692" s="137">
        <v>0</v>
      </c>
      <c r="T692" s="138">
        <f>S692*H692</f>
        <v>0</v>
      </c>
      <c r="AR692" s="139" t="s">
        <v>242</v>
      </c>
      <c r="AT692" s="139" t="s">
        <v>141</v>
      </c>
      <c r="AU692" s="139" t="s">
        <v>84</v>
      </c>
      <c r="AY692" s="17" t="s">
        <v>138</v>
      </c>
      <c r="BE692" s="140">
        <f>IF(N692="základní",J692,0)</f>
        <v>0</v>
      </c>
      <c r="BF692" s="140">
        <f>IF(N692="snížená",J692,0)</f>
        <v>0</v>
      </c>
      <c r="BG692" s="140">
        <f>IF(N692="zákl. přenesená",J692,0)</f>
        <v>0</v>
      </c>
      <c r="BH692" s="140">
        <f>IF(N692="sníž. přenesená",J692,0)</f>
        <v>0</v>
      </c>
      <c r="BI692" s="140">
        <f>IF(N692="nulová",J692,0)</f>
        <v>0</v>
      </c>
      <c r="BJ692" s="17" t="s">
        <v>82</v>
      </c>
      <c r="BK692" s="140">
        <f>ROUND(I692*H692,2)</f>
        <v>0</v>
      </c>
      <c r="BL692" s="17" t="s">
        <v>242</v>
      </c>
      <c r="BM692" s="139" t="s">
        <v>1120</v>
      </c>
    </row>
    <row r="693" spans="2:47" s="1" customFormat="1" ht="11.25">
      <c r="B693" s="32"/>
      <c r="D693" s="141" t="s">
        <v>147</v>
      </c>
      <c r="F693" s="142" t="s">
        <v>1121</v>
      </c>
      <c r="I693" s="143"/>
      <c r="L693" s="32"/>
      <c r="M693" s="144"/>
      <c r="T693" s="53"/>
      <c r="AT693" s="17" t="s">
        <v>147</v>
      </c>
      <c r="AU693" s="17" t="s">
        <v>84</v>
      </c>
    </row>
    <row r="694" spans="2:51" s="12" customFormat="1" ht="11.25">
      <c r="B694" s="145"/>
      <c r="D694" s="146" t="s">
        <v>149</v>
      </c>
      <c r="E694" s="147" t="s">
        <v>19</v>
      </c>
      <c r="F694" s="148" t="s">
        <v>198</v>
      </c>
      <c r="H694" s="147" t="s">
        <v>19</v>
      </c>
      <c r="I694" s="149"/>
      <c r="L694" s="145"/>
      <c r="M694" s="150"/>
      <c r="T694" s="151"/>
      <c r="AT694" s="147" t="s">
        <v>149</v>
      </c>
      <c r="AU694" s="147" t="s">
        <v>84</v>
      </c>
      <c r="AV694" s="12" t="s">
        <v>82</v>
      </c>
      <c r="AW694" s="12" t="s">
        <v>36</v>
      </c>
      <c r="AX694" s="12" t="s">
        <v>74</v>
      </c>
      <c r="AY694" s="147" t="s">
        <v>138</v>
      </c>
    </row>
    <row r="695" spans="2:51" s="13" customFormat="1" ht="11.25">
      <c r="B695" s="152"/>
      <c r="D695" s="146" t="s">
        <v>149</v>
      </c>
      <c r="E695" s="153" t="s">
        <v>19</v>
      </c>
      <c r="F695" s="154" t="s">
        <v>171</v>
      </c>
      <c r="H695" s="155">
        <v>6</v>
      </c>
      <c r="I695" s="156"/>
      <c r="L695" s="152"/>
      <c r="M695" s="157"/>
      <c r="T695" s="158"/>
      <c r="AT695" s="153" t="s">
        <v>149</v>
      </c>
      <c r="AU695" s="153" t="s">
        <v>84</v>
      </c>
      <c r="AV695" s="13" t="s">
        <v>84</v>
      </c>
      <c r="AW695" s="13" t="s">
        <v>36</v>
      </c>
      <c r="AX695" s="13" t="s">
        <v>82</v>
      </c>
      <c r="AY695" s="153" t="s">
        <v>138</v>
      </c>
    </row>
    <row r="696" spans="2:65" s="1" customFormat="1" ht="24.2" customHeight="1">
      <c r="B696" s="32"/>
      <c r="C696" s="128" t="s">
        <v>1122</v>
      </c>
      <c r="D696" s="128" t="s">
        <v>141</v>
      </c>
      <c r="E696" s="129" t="s">
        <v>1123</v>
      </c>
      <c r="F696" s="130" t="s">
        <v>1124</v>
      </c>
      <c r="G696" s="131" t="s">
        <v>144</v>
      </c>
      <c r="H696" s="132">
        <v>6</v>
      </c>
      <c r="I696" s="133"/>
      <c r="J696" s="134">
        <f>ROUND(I696*H696,2)</f>
        <v>0</v>
      </c>
      <c r="K696" s="130" t="s">
        <v>145</v>
      </c>
      <c r="L696" s="32"/>
      <c r="M696" s="135" t="s">
        <v>19</v>
      </c>
      <c r="N696" s="136" t="s">
        <v>45</v>
      </c>
      <c r="P696" s="137">
        <f>O696*H696</f>
        <v>0</v>
      </c>
      <c r="Q696" s="137">
        <v>0.00649</v>
      </c>
      <c r="R696" s="137">
        <f>Q696*H696</f>
        <v>0.03894</v>
      </c>
      <c r="S696" s="137">
        <v>0</v>
      </c>
      <c r="T696" s="138">
        <f>S696*H696</f>
        <v>0</v>
      </c>
      <c r="AR696" s="139" t="s">
        <v>242</v>
      </c>
      <c r="AT696" s="139" t="s">
        <v>141</v>
      </c>
      <c r="AU696" s="139" t="s">
        <v>84</v>
      </c>
      <c r="AY696" s="17" t="s">
        <v>138</v>
      </c>
      <c r="BE696" s="140">
        <f>IF(N696="základní",J696,0)</f>
        <v>0</v>
      </c>
      <c r="BF696" s="140">
        <f>IF(N696="snížená",J696,0)</f>
        <v>0</v>
      </c>
      <c r="BG696" s="140">
        <f>IF(N696="zákl. přenesená",J696,0)</f>
        <v>0</v>
      </c>
      <c r="BH696" s="140">
        <f>IF(N696="sníž. přenesená",J696,0)</f>
        <v>0</v>
      </c>
      <c r="BI696" s="140">
        <f>IF(N696="nulová",J696,0)</f>
        <v>0</v>
      </c>
      <c r="BJ696" s="17" t="s">
        <v>82</v>
      </c>
      <c r="BK696" s="140">
        <f>ROUND(I696*H696,2)</f>
        <v>0</v>
      </c>
      <c r="BL696" s="17" t="s">
        <v>242</v>
      </c>
      <c r="BM696" s="139" t="s">
        <v>1125</v>
      </c>
    </row>
    <row r="697" spans="2:47" s="1" customFormat="1" ht="11.25">
      <c r="B697" s="32"/>
      <c r="D697" s="141" t="s">
        <v>147</v>
      </c>
      <c r="F697" s="142" t="s">
        <v>1126</v>
      </c>
      <c r="I697" s="143"/>
      <c r="L697" s="32"/>
      <c r="M697" s="144"/>
      <c r="T697" s="53"/>
      <c r="AT697" s="17" t="s">
        <v>147</v>
      </c>
      <c r="AU697" s="17" t="s">
        <v>84</v>
      </c>
    </row>
    <row r="698" spans="2:51" s="12" customFormat="1" ht="11.25">
      <c r="B698" s="145"/>
      <c r="D698" s="146" t="s">
        <v>149</v>
      </c>
      <c r="E698" s="147" t="s">
        <v>19</v>
      </c>
      <c r="F698" s="148" t="s">
        <v>198</v>
      </c>
      <c r="H698" s="147" t="s">
        <v>19</v>
      </c>
      <c r="I698" s="149"/>
      <c r="L698" s="145"/>
      <c r="M698" s="150"/>
      <c r="T698" s="151"/>
      <c r="AT698" s="147" t="s">
        <v>149</v>
      </c>
      <c r="AU698" s="147" t="s">
        <v>84</v>
      </c>
      <c r="AV698" s="12" t="s">
        <v>82</v>
      </c>
      <c r="AW698" s="12" t="s">
        <v>36</v>
      </c>
      <c r="AX698" s="12" t="s">
        <v>74</v>
      </c>
      <c r="AY698" s="147" t="s">
        <v>138</v>
      </c>
    </row>
    <row r="699" spans="2:51" s="13" customFormat="1" ht="11.25">
      <c r="B699" s="152"/>
      <c r="D699" s="146" t="s">
        <v>149</v>
      </c>
      <c r="E699" s="153" t="s">
        <v>19</v>
      </c>
      <c r="F699" s="154" t="s">
        <v>171</v>
      </c>
      <c r="H699" s="155">
        <v>6</v>
      </c>
      <c r="I699" s="156"/>
      <c r="L699" s="152"/>
      <c r="M699" s="157"/>
      <c r="T699" s="158"/>
      <c r="AT699" s="153" t="s">
        <v>149</v>
      </c>
      <c r="AU699" s="153" t="s">
        <v>84</v>
      </c>
      <c r="AV699" s="13" t="s">
        <v>84</v>
      </c>
      <c r="AW699" s="13" t="s">
        <v>36</v>
      </c>
      <c r="AX699" s="13" t="s">
        <v>82</v>
      </c>
      <c r="AY699" s="153" t="s">
        <v>138</v>
      </c>
    </row>
    <row r="700" spans="2:65" s="1" customFormat="1" ht="24.2" customHeight="1">
      <c r="B700" s="32"/>
      <c r="C700" s="128" t="s">
        <v>1127</v>
      </c>
      <c r="D700" s="128" t="s">
        <v>141</v>
      </c>
      <c r="E700" s="129" t="s">
        <v>1128</v>
      </c>
      <c r="F700" s="130" t="s">
        <v>1129</v>
      </c>
      <c r="G700" s="131" t="s">
        <v>144</v>
      </c>
      <c r="H700" s="132">
        <v>6</v>
      </c>
      <c r="I700" s="133"/>
      <c r="J700" s="134">
        <f>ROUND(I700*H700,2)</f>
        <v>0</v>
      </c>
      <c r="K700" s="130" t="s">
        <v>145</v>
      </c>
      <c r="L700" s="32"/>
      <c r="M700" s="135" t="s">
        <v>19</v>
      </c>
      <c r="N700" s="136" t="s">
        <v>45</v>
      </c>
      <c r="P700" s="137">
        <f>O700*H700</f>
        <v>0</v>
      </c>
      <c r="Q700" s="137">
        <v>0.00726</v>
      </c>
      <c r="R700" s="137">
        <f>Q700*H700</f>
        <v>0.04356</v>
      </c>
      <c r="S700" s="137">
        <v>0</v>
      </c>
      <c r="T700" s="138">
        <f>S700*H700</f>
        <v>0</v>
      </c>
      <c r="AR700" s="139" t="s">
        <v>242</v>
      </c>
      <c r="AT700" s="139" t="s">
        <v>141</v>
      </c>
      <c r="AU700" s="139" t="s">
        <v>84</v>
      </c>
      <c r="AY700" s="17" t="s">
        <v>138</v>
      </c>
      <c r="BE700" s="140">
        <f>IF(N700="základní",J700,0)</f>
        <v>0</v>
      </c>
      <c r="BF700" s="140">
        <f>IF(N700="snížená",J700,0)</f>
        <v>0</v>
      </c>
      <c r="BG700" s="140">
        <f>IF(N700="zákl. přenesená",J700,0)</f>
        <v>0</v>
      </c>
      <c r="BH700" s="140">
        <f>IF(N700="sníž. přenesená",J700,0)</f>
        <v>0</v>
      </c>
      <c r="BI700" s="140">
        <f>IF(N700="nulová",J700,0)</f>
        <v>0</v>
      </c>
      <c r="BJ700" s="17" t="s">
        <v>82</v>
      </c>
      <c r="BK700" s="140">
        <f>ROUND(I700*H700,2)</f>
        <v>0</v>
      </c>
      <c r="BL700" s="17" t="s">
        <v>242</v>
      </c>
      <c r="BM700" s="139" t="s">
        <v>1130</v>
      </c>
    </row>
    <row r="701" spans="2:47" s="1" customFormat="1" ht="11.25">
      <c r="B701" s="32"/>
      <c r="D701" s="141" t="s">
        <v>147</v>
      </c>
      <c r="F701" s="142" t="s">
        <v>1131</v>
      </c>
      <c r="I701" s="143"/>
      <c r="L701" s="32"/>
      <c r="M701" s="144"/>
      <c r="T701" s="53"/>
      <c r="AT701" s="17" t="s">
        <v>147</v>
      </c>
      <c r="AU701" s="17" t="s">
        <v>84</v>
      </c>
    </row>
    <row r="702" spans="2:51" s="12" customFormat="1" ht="11.25">
      <c r="B702" s="145"/>
      <c r="D702" s="146" t="s">
        <v>149</v>
      </c>
      <c r="E702" s="147" t="s">
        <v>19</v>
      </c>
      <c r="F702" s="148" t="s">
        <v>198</v>
      </c>
      <c r="H702" s="147" t="s">
        <v>19</v>
      </c>
      <c r="I702" s="149"/>
      <c r="L702" s="145"/>
      <c r="M702" s="150"/>
      <c r="T702" s="151"/>
      <c r="AT702" s="147" t="s">
        <v>149</v>
      </c>
      <c r="AU702" s="147" t="s">
        <v>84</v>
      </c>
      <c r="AV702" s="12" t="s">
        <v>82</v>
      </c>
      <c r="AW702" s="12" t="s">
        <v>36</v>
      </c>
      <c r="AX702" s="12" t="s">
        <v>74</v>
      </c>
      <c r="AY702" s="147" t="s">
        <v>138</v>
      </c>
    </row>
    <row r="703" spans="2:51" s="13" customFormat="1" ht="11.25">
      <c r="B703" s="152"/>
      <c r="D703" s="146" t="s">
        <v>149</v>
      </c>
      <c r="E703" s="153" t="s">
        <v>19</v>
      </c>
      <c r="F703" s="154" t="s">
        <v>171</v>
      </c>
      <c r="H703" s="155">
        <v>6</v>
      </c>
      <c r="I703" s="156"/>
      <c r="L703" s="152"/>
      <c r="M703" s="157"/>
      <c r="T703" s="158"/>
      <c r="AT703" s="153" t="s">
        <v>149</v>
      </c>
      <c r="AU703" s="153" t="s">
        <v>84</v>
      </c>
      <c r="AV703" s="13" t="s">
        <v>84</v>
      </c>
      <c r="AW703" s="13" t="s">
        <v>36</v>
      </c>
      <c r="AX703" s="13" t="s">
        <v>82</v>
      </c>
      <c r="AY703" s="153" t="s">
        <v>138</v>
      </c>
    </row>
    <row r="704" spans="2:65" s="1" customFormat="1" ht="24.2" customHeight="1">
      <c r="B704" s="32"/>
      <c r="C704" s="128" t="s">
        <v>1132</v>
      </c>
      <c r="D704" s="128" t="s">
        <v>141</v>
      </c>
      <c r="E704" s="129" t="s">
        <v>1133</v>
      </c>
      <c r="F704" s="130" t="s">
        <v>1134</v>
      </c>
      <c r="G704" s="131" t="s">
        <v>144</v>
      </c>
      <c r="H704" s="132">
        <v>101</v>
      </c>
      <c r="I704" s="133"/>
      <c r="J704" s="134">
        <f>ROUND(I704*H704,2)</f>
        <v>0</v>
      </c>
      <c r="K704" s="130" t="s">
        <v>145</v>
      </c>
      <c r="L704" s="32"/>
      <c r="M704" s="135" t="s">
        <v>19</v>
      </c>
      <c r="N704" s="136" t="s">
        <v>45</v>
      </c>
      <c r="P704" s="137">
        <f>O704*H704</f>
        <v>0</v>
      </c>
      <c r="Q704" s="137">
        <v>0</v>
      </c>
      <c r="R704" s="137">
        <f>Q704*H704</f>
        <v>0</v>
      </c>
      <c r="S704" s="137">
        <v>0.0042</v>
      </c>
      <c r="T704" s="138">
        <f>S704*H704</f>
        <v>0.42419999999999997</v>
      </c>
      <c r="AR704" s="139" t="s">
        <v>242</v>
      </c>
      <c r="AT704" s="139" t="s">
        <v>141</v>
      </c>
      <c r="AU704" s="139" t="s">
        <v>84</v>
      </c>
      <c r="AY704" s="17" t="s">
        <v>138</v>
      </c>
      <c r="BE704" s="140">
        <f>IF(N704="základní",J704,0)</f>
        <v>0</v>
      </c>
      <c r="BF704" s="140">
        <f>IF(N704="snížená",J704,0)</f>
        <v>0</v>
      </c>
      <c r="BG704" s="140">
        <f>IF(N704="zákl. přenesená",J704,0)</f>
        <v>0</v>
      </c>
      <c r="BH704" s="140">
        <f>IF(N704="sníž. přenesená",J704,0)</f>
        <v>0</v>
      </c>
      <c r="BI704" s="140">
        <f>IF(N704="nulová",J704,0)</f>
        <v>0</v>
      </c>
      <c r="BJ704" s="17" t="s">
        <v>82</v>
      </c>
      <c r="BK704" s="140">
        <f>ROUND(I704*H704,2)</f>
        <v>0</v>
      </c>
      <c r="BL704" s="17" t="s">
        <v>242</v>
      </c>
      <c r="BM704" s="139" t="s">
        <v>1135</v>
      </c>
    </row>
    <row r="705" spans="2:47" s="1" customFormat="1" ht="11.25">
      <c r="B705" s="32"/>
      <c r="D705" s="141" t="s">
        <v>147</v>
      </c>
      <c r="F705" s="142" t="s">
        <v>1136</v>
      </c>
      <c r="I705" s="143"/>
      <c r="L705" s="32"/>
      <c r="M705" s="144"/>
      <c r="T705" s="53"/>
      <c r="AT705" s="17" t="s">
        <v>147</v>
      </c>
      <c r="AU705" s="17" t="s">
        <v>84</v>
      </c>
    </row>
    <row r="706" spans="2:51" s="12" customFormat="1" ht="11.25">
      <c r="B706" s="145"/>
      <c r="D706" s="146" t="s">
        <v>149</v>
      </c>
      <c r="E706" s="147" t="s">
        <v>19</v>
      </c>
      <c r="F706" s="148" t="s">
        <v>193</v>
      </c>
      <c r="H706" s="147" t="s">
        <v>19</v>
      </c>
      <c r="I706" s="149"/>
      <c r="L706" s="145"/>
      <c r="M706" s="150"/>
      <c r="T706" s="151"/>
      <c r="AT706" s="147" t="s">
        <v>149</v>
      </c>
      <c r="AU706" s="147" t="s">
        <v>84</v>
      </c>
      <c r="AV706" s="12" t="s">
        <v>82</v>
      </c>
      <c r="AW706" s="12" t="s">
        <v>36</v>
      </c>
      <c r="AX706" s="12" t="s">
        <v>74</v>
      </c>
      <c r="AY706" s="147" t="s">
        <v>138</v>
      </c>
    </row>
    <row r="707" spans="2:51" s="13" customFormat="1" ht="11.25">
      <c r="B707" s="152"/>
      <c r="D707" s="146" t="s">
        <v>149</v>
      </c>
      <c r="E707" s="153" t="s">
        <v>19</v>
      </c>
      <c r="F707" s="154" t="s">
        <v>171</v>
      </c>
      <c r="H707" s="155">
        <v>6</v>
      </c>
      <c r="I707" s="156"/>
      <c r="L707" s="152"/>
      <c r="M707" s="157"/>
      <c r="T707" s="158"/>
      <c r="AT707" s="153" t="s">
        <v>149</v>
      </c>
      <c r="AU707" s="153" t="s">
        <v>84</v>
      </c>
      <c r="AV707" s="13" t="s">
        <v>84</v>
      </c>
      <c r="AW707" s="13" t="s">
        <v>36</v>
      </c>
      <c r="AX707" s="13" t="s">
        <v>74</v>
      </c>
      <c r="AY707" s="153" t="s">
        <v>138</v>
      </c>
    </row>
    <row r="708" spans="2:51" s="12" customFormat="1" ht="11.25">
      <c r="B708" s="145"/>
      <c r="D708" s="146" t="s">
        <v>149</v>
      </c>
      <c r="E708" s="147" t="s">
        <v>19</v>
      </c>
      <c r="F708" s="148" t="s">
        <v>198</v>
      </c>
      <c r="H708" s="147" t="s">
        <v>19</v>
      </c>
      <c r="I708" s="149"/>
      <c r="L708" s="145"/>
      <c r="M708" s="150"/>
      <c r="T708" s="151"/>
      <c r="AT708" s="147" t="s">
        <v>149</v>
      </c>
      <c r="AU708" s="147" t="s">
        <v>84</v>
      </c>
      <c r="AV708" s="12" t="s">
        <v>82</v>
      </c>
      <c r="AW708" s="12" t="s">
        <v>36</v>
      </c>
      <c r="AX708" s="12" t="s">
        <v>74</v>
      </c>
      <c r="AY708" s="147" t="s">
        <v>138</v>
      </c>
    </row>
    <row r="709" spans="2:51" s="13" customFormat="1" ht="11.25">
      <c r="B709" s="152"/>
      <c r="D709" s="146" t="s">
        <v>149</v>
      </c>
      <c r="E709" s="153" t="s">
        <v>19</v>
      </c>
      <c r="F709" s="154" t="s">
        <v>297</v>
      </c>
      <c r="H709" s="155">
        <v>95</v>
      </c>
      <c r="I709" s="156"/>
      <c r="L709" s="152"/>
      <c r="M709" s="157"/>
      <c r="T709" s="158"/>
      <c r="AT709" s="153" t="s">
        <v>149</v>
      </c>
      <c r="AU709" s="153" t="s">
        <v>84</v>
      </c>
      <c r="AV709" s="13" t="s">
        <v>84</v>
      </c>
      <c r="AW709" s="13" t="s">
        <v>36</v>
      </c>
      <c r="AX709" s="13" t="s">
        <v>74</v>
      </c>
      <c r="AY709" s="153" t="s">
        <v>138</v>
      </c>
    </row>
    <row r="710" spans="2:51" s="14" customFormat="1" ht="11.25">
      <c r="B710" s="159"/>
      <c r="D710" s="146" t="s">
        <v>149</v>
      </c>
      <c r="E710" s="160" t="s">
        <v>19</v>
      </c>
      <c r="F710" s="161" t="s">
        <v>202</v>
      </c>
      <c r="H710" s="162">
        <v>101</v>
      </c>
      <c r="I710" s="163"/>
      <c r="L710" s="159"/>
      <c r="M710" s="164"/>
      <c r="T710" s="165"/>
      <c r="AT710" s="160" t="s">
        <v>149</v>
      </c>
      <c r="AU710" s="160" t="s">
        <v>84</v>
      </c>
      <c r="AV710" s="14" t="s">
        <v>139</v>
      </c>
      <c r="AW710" s="14" t="s">
        <v>36</v>
      </c>
      <c r="AX710" s="14" t="s">
        <v>82</v>
      </c>
      <c r="AY710" s="160" t="s">
        <v>138</v>
      </c>
    </row>
    <row r="711" spans="2:65" s="1" customFormat="1" ht="24.2" customHeight="1">
      <c r="B711" s="32"/>
      <c r="C711" s="128" t="s">
        <v>1137</v>
      </c>
      <c r="D711" s="128" t="s">
        <v>141</v>
      </c>
      <c r="E711" s="129" t="s">
        <v>1138</v>
      </c>
      <c r="F711" s="130" t="s">
        <v>1139</v>
      </c>
      <c r="G711" s="131" t="s">
        <v>144</v>
      </c>
      <c r="H711" s="132">
        <v>17</v>
      </c>
      <c r="I711" s="133"/>
      <c r="J711" s="134">
        <f>ROUND(I711*H711,2)</f>
        <v>0</v>
      </c>
      <c r="K711" s="130" t="s">
        <v>145</v>
      </c>
      <c r="L711" s="32"/>
      <c r="M711" s="135" t="s">
        <v>19</v>
      </c>
      <c r="N711" s="136" t="s">
        <v>45</v>
      </c>
      <c r="P711" s="137">
        <f>O711*H711</f>
        <v>0</v>
      </c>
      <c r="Q711" s="137">
        <v>0</v>
      </c>
      <c r="R711" s="137">
        <f>Q711*H711</f>
        <v>0</v>
      </c>
      <c r="S711" s="137">
        <v>0.00803</v>
      </c>
      <c r="T711" s="138">
        <f>S711*H711</f>
        <v>0.13651000000000002</v>
      </c>
      <c r="AR711" s="139" t="s">
        <v>242</v>
      </c>
      <c r="AT711" s="139" t="s">
        <v>141</v>
      </c>
      <c r="AU711" s="139" t="s">
        <v>84</v>
      </c>
      <c r="AY711" s="17" t="s">
        <v>138</v>
      </c>
      <c r="BE711" s="140">
        <f>IF(N711="základní",J711,0)</f>
        <v>0</v>
      </c>
      <c r="BF711" s="140">
        <f>IF(N711="snížená",J711,0)</f>
        <v>0</v>
      </c>
      <c r="BG711" s="140">
        <f>IF(N711="zákl. přenesená",J711,0)</f>
        <v>0</v>
      </c>
      <c r="BH711" s="140">
        <f>IF(N711="sníž. přenesená",J711,0)</f>
        <v>0</v>
      </c>
      <c r="BI711" s="140">
        <f>IF(N711="nulová",J711,0)</f>
        <v>0</v>
      </c>
      <c r="BJ711" s="17" t="s">
        <v>82</v>
      </c>
      <c r="BK711" s="140">
        <f>ROUND(I711*H711,2)</f>
        <v>0</v>
      </c>
      <c r="BL711" s="17" t="s">
        <v>242</v>
      </c>
      <c r="BM711" s="139" t="s">
        <v>1140</v>
      </c>
    </row>
    <row r="712" spans="2:47" s="1" customFormat="1" ht="11.25">
      <c r="B712" s="32"/>
      <c r="D712" s="141" t="s">
        <v>147</v>
      </c>
      <c r="F712" s="142" t="s">
        <v>1141</v>
      </c>
      <c r="I712" s="143"/>
      <c r="L712" s="32"/>
      <c r="M712" s="144"/>
      <c r="T712" s="53"/>
      <c r="AT712" s="17" t="s">
        <v>147</v>
      </c>
      <c r="AU712" s="17" t="s">
        <v>84</v>
      </c>
    </row>
    <row r="713" spans="2:51" s="12" customFormat="1" ht="11.25">
      <c r="B713" s="145"/>
      <c r="D713" s="146" t="s">
        <v>149</v>
      </c>
      <c r="E713" s="147" t="s">
        <v>19</v>
      </c>
      <c r="F713" s="148" t="s">
        <v>198</v>
      </c>
      <c r="H713" s="147" t="s">
        <v>19</v>
      </c>
      <c r="I713" s="149"/>
      <c r="L713" s="145"/>
      <c r="M713" s="150"/>
      <c r="T713" s="151"/>
      <c r="AT713" s="147" t="s">
        <v>149</v>
      </c>
      <c r="AU713" s="147" t="s">
        <v>84</v>
      </c>
      <c r="AV713" s="12" t="s">
        <v>82</v>
      </c>
      <c r="AW713" s="12" t="s">
        <v>36</v>
      </c>
      <c r="AX713" s="12" t="s">
        <v>74</v>
      </c>
      <c r="AY713" s="147" t="s">
        <v>138</v>
      </c>
    </row>
    <row r="714" spans="2:51" s="13" customFormat="1" ht="11.25">
      <c r="B714" s="152"/>
      <c r="D714" s="146" t="s">
        <v>149</v>
      </c>
      <c r="E714" s="153" t="s">
        <v>19</v>
      </c>
      <c r="F714" s="154" t="s">
        <v>248</v>
      </c>
      <c r="H714" s="155">
        <v>17</v>
      </c>
      <c r="I714" s="156"/>
      <c r="L714" s="152"/>
      <c r="M714" s="157"/>
      <c r="T714" s="158"/>
      <c r="AT714" s="153" t="s">
        <v>149</v>
      </c>
      <c r="AU714" s="153" t="s">
        <v>84</v>
      </c>
      <c r="AV714" s="13" t="s">
        <v>84</v>
      </c>
      <c r="AW714" s="13" t="s">
        <v>36</v>
      </c>
      <c r="AX714" s="13" t="s">
        <v>82</v>
      </c>
      <c r="AY714" s="153" t="s">
        <v>138</v>
      </c>
    </row>
    <row r="715" spans="2:65" s="1" customFormat="1" ht="16.5" customHeight="1">
      <c r="B715" s="32"/>
      <c r="C715" s="128" t="s">
        <v>1142</v>
      </c>
      <c r="D715" s="128" t="s">
        <v>141</v>
      </c>
      <c r="E715" s="129" t="s">
        <v>1143</v>
      </c>
      <c r="F715" s="130" t="s">
        <v>1144</v>
      </c>
      <c r="G715" s="131" t="s">
        <v>144</v>
      </c>
      <c r="H715" s="132">
        <v>77.239</v>
      </c>
      <c r="I715" s="133"/>
      <c r="J715" s="134">
        <f>ROUND(I715*H715,2)</f>
        <v>0</v>
      </c>
      <c r="K715" s="130" t="s">
        <v>145</v>
      </c>
      <c r="L715" s="32"/>
      <c r="M715" s="135" t="s">
        <v>19</v>
      </c>
      <c r="N715" s="136" t="s">
        <v>45</v>
      </c>
      <c r="P715" s="137">
        <f>O715*H715</f>
        <v>0</v>
      </c>
      <c r="Q715" s="137">
        <v>0</v>
      </c>
      <c r="R715" s="137">
        <f>Q715*H715</f>
        <v>0</v>
      </c>
      <c r="S715" s="137">
        <v>0</v>
      </c>
      <c r="T715" s="138">
        <f>S715*H715</f>
        <v>0</v>
      </c>
      <c r="AR715" s="139" t="s">
        <v>242</v>
      </c>
      <c r="AT715" s="139" t="s">
        <v>141</v>
      </c>
      <c r="AU715" s="139" t="s">
        <v>84</v>
      </c>
      <c r="AY715" s="17" t="s">
        <v>138</v>
      </c>
      <c r="BE715" s="140">
        <f>IF(N715="základní",J715,0)</f>
        <v>0</v>
      </c>
      <c r="BF715" s="140">
        <f>IF(N715="snížená",J715,0)</f>
        <v>0</v>
      </c>
      <c r="BG715" s="140">
        <f>IF(N715="zákl. přenesená",J715,0)</f>
        <v>0</v>
      </c>
      <c r="BH715" s="140">
        <f>IF(N715="sníž. přenesená",J715,0)</f>
        <v>0</v>
      </c>
      <c r="BI715" s="140">
        <f>IF(N715="nulová",J715,0)</f>
        <v>0</v>
      </c>
      <c r="BJ715" s="17" t="s">
        <v>82</v>
      </c>
      <c r="BK715" s="140">
        <f>ROUND(I715*H715,2)</f>
        <v>0</v>
      </c>
      <c r="BL715" s="17" t="s">
        <v>242</v>
      </c>
      <c r="BM715" s="139" t="s">
        <v>1145</v>
      </c>
    </row>
    <row r="716" spans="2:47" s="1" customFormat="1" ht="11.25">
      <c r="B716" s="32"/>
      <c r="D716" s="141" t="s">
        <v>147</v>
      </c>
      <c r="F716" s="142" t="s">
        <v>1146</v>
      </c>
      <c r="I716" s="143"/>
      <c r="L716" s="32"/>
      <c r="M716" s="144"/>
      <c r="T716" s="53"/>
      <c r="AT716" s="17" t="s">
        <v>147</v>
      </c>
      <c r="AU716" s="17" t="s">
        <v>84</v>
      </c>
    </row>
    <row r="717" spans="2:51" s="12" customFormat="1" ht="11.25">
      <c r="B717" s="145"/>
      <c r="D717" s="146" t="s">
        <v>149</v>
      </c>
      <c r="E717" s="147" t="s">
        <v>19</v>
      </c>
      <c r="F717" s="148" t="s">
        <v>195</v>
      </c>
      <c r="H717" s="147" t="s">
        <v>19</v>
      </c>
      <c r="I717" s="149"/>
      <c r="L717" s="145"/>
      <c r="M717" s="150"/>
      <c r="T717" s="151"/>
      <c r="AT717" s="147" t="s">
        <v>149</v>
      </c>
      <c r="AU717" s="147" t="s">
        <v>84</v>
      </c>
      <c r="AV717" s="12" t="s">
        <v>82</v>
      </c>
      <c r="AW717" s="12" t="s">
        <v>36</v>
      </c>
      <c r="AX717" s="12" t="s">
        <v>74</v>
      </c>
      <c r="AY717" s="147" t="s">
        <v>138</v>
      </c>
    </row>
    <row r="718" spans="2:51" s="13" customFormat="1" ht="11.25">
      <c r="B718" s="152"/>
      <c r="D718" s="146" t="s">
        <v>149</v>
      </c>
      <c r="E718" s="153" t="s">
        <v>19</v>
      </c>
      <c r="F718" s="154" t="s">
        <v>477</v>
      </c>
      <c r="H718" s="155">
        <v>56</v>
      </c>
      <c r="I718" s="156"/>
      <c r="L718" s="152"/>
      <c r="M718" s="157"/>
      <c r="T718" s="158"/>
      <c r="AT718" s="153" t="s">
        <v>149</v>
      </c>
      <c r="AU718" s="153" t="s">
        <v>84</v>
      </c>
      <c r="AV718" s="13" t="s">
        <v>84</v>
      </c>
      <c r="AW718" s="13" t="s">
        <v>36</v>
      </c>
      <c r="AX718" s="13" t="s">
        <v>74</v>
      </c>
      <c r="AY718" s="153" t="s">
        <v>138</v>
      </c>
    </row>
    <row r="719" spans="2:51" s="12" customFormat="1" ht="11.25">
      <c r="B719" s="145"/>
      <c r="D719" s="146" t="s">
        <v>149</v>
      </c>
      <c r="E719" s="147" t="s">
        <v>19</v>
      </c>
      <c r="F719" s="148" t="s">
        <v>193</v>
      </c>
      <c r="H719" s="147" t="s">
        <v>19</v>
      </c>
      <c r="I719" s="149"/>
      <c r="L719" s="145"/>
      <c r="M719" s="150"/>
      <c r="T719" s="151"/>
      <c r="AT719" s="147" t="s">
        <v>149</v>
      </c>
      <c r="AU719" s="147" t="s">
        <v>84</v>
      </c>
      <c r="AV719" s="12" t="s">
        <v>82</v>
      </c>
      <c r="AW719" s="12" t="s">
        <v>36</v>
      </c>
      <c r="AX719" s="12" t="s">
        <v>74</v>
      </c>
      <c r="AY719" s="147" t="s">
        <v>138</v>
      </c>
    </row>
    <row r="720" spans="2:51" s="13" customFormat="1" ht="11.25">
      <c r="B720" s="152"/>
      <c r="D720" s="146" t="s">
        <v>149</v>
      </c>
      <c r="E720" s="153" t="s">
        <v>19</v>
      </c>
      <c r="F720" s="154" t="s">
        <v>1100</v>
      </c>
      <c r="H720" s="155">
        <v>12.5</v>
      </c>
      <c r="I720" s="156"/>
      <c r="L720" s="152"/>
      <c r="M720" s="157"/>
      <c r="T720" s="158"/>
      <c r="AT720" s="153" t="s">
        <v>149</v>
      </c>
      <c r="AU720" s="153" t="s">
        <v>84</v>
      </c>
      <c r="AV720" s="13" t="s">
        <v>84</v>
      </c>
      <c r="AW720" s="13" t="s">
        <v>36</v>
      </c>
      <c r="AX720" s="13" t="s">
        <v>74</v>
      </c>
      <c r="AY720" s="153" t="s">
        <v>138</v>
      </c>
    </row>
    <row r="721" spans="2:51" s="12" customFormat="1" ht="11.25">
      <c r="B721" s="145"/>
      <c r="D721" s="146" t="s">
        <v>149</v>
      </c>
      <c r="E721" s="147" t="s">
        <v>19</v>
      </c>
      <c r="F721" s="148" t="s">
        <v>1147</v>
      </c>
      <c r="H721" s="147" t="s">
        <v>19</v>
      </c>
      <c r="I721" s="149"/>
      <c r="L721" s="145"/>
      <c r="M721" s="150"/>
      <c r="T721" s="151"/>
      <c r="AT721" s="147" t="s">
        <v>149</v>
      </c>
      <c r="AU721" s="147" t="s">
        <v>84</v>
      </c>
      <c r="AV721" s="12" t="s">
        <v>82</v>
      </c>
      <c r="AW721" s="12" t="s">
        <v>36</v>
      </c>
      <c r="AX721" s="12" t="s">
        <v>74</v>
      </c>
      <c r="AY721" s="147" t="s">
        <v>138</v>
      </c>
    </row>
    <row r="722" spans="2:51" s="13" customFormat="1" ht="11.25">
      <c r="B722" s="152"/>
      <c r="D722" s="146" t="s">
        <v>149</v>
      </c>
      <c r="E722" s="153" t="s">
        <v>19</v>
      </c>
      <c r="F722" s="154" t="s">
        <v>1148</v>
      </c>
      <c r="H722" s="155">
        <v>8.739</v>
      </c>
      <c r="I722" s="156"/>
      <c r="L722" s="152"/>
      <c r="M722" s="157"/>
      <c r="T722" s="158"/>
      <c r="AT722" s="153" t="s">
        <v>149</v>
      </c>
      <c r="AU722" s="153" t="s">
        <v>84</v>
      </c>
      <c r="AV722" s="13" t="s">
        <v>84</v>
      </c>
      <c r="AW722" s="13" t="s">
        <v>36</v>
      </c>
      <c r="AX722" s="13" t="s">
        <v>74</v>
      </c>
      <c r="AY722" s="153" t="s">
        <v>138</v>
      </c>
    </row>
    <row r="723" spans="2:51" s="14" customFormat="1" ht="11.25">
      <c r="B723" s="159"/>
      <c r="D723" s="146" t="s">
        <v>149</v>
      </c>
      <c r="E723" s="160" t="s">
        <v>19</v>
      </c>
      <c r="F723" s="161" t="s">
        <v>202</v>
      </c>
      <c r="H723" s="162">
        <v>77.239</v>
      </c>
      <c r="I723" s="163"/>
      <c r="L723" s="159"/>
      <c r="M723" s="164"/>
      <c r="T723" s="165"/>
      <c r="AT723" s="160" t="s">
        <v>149</v>
      </c>
      <c r="AU723" s="160" t="s">
        <v>84</v>
      </c>
      <c r="AV723" s="14" t="s">
        <v>139</v>
      </c>
      <c r="AW723" s="14" t="s">
        <v>36</v>
      </c>
      <c r="AX723" s="14" t="s">
        <v>82</v>
      </c>
      <c r="AY723" s="160" t="s">
        <v>138</v>
      </c>
    </row>
    <row r="724" spans="2:65" s="1" customFormat="1" ht="21.75" customHeight="1">
      <c r="B724" s="32"/>
      <c r="C724" s="169" t="s">
        <v>1149</v>
      </c>
      <c r="D724" s="169" t="s">
        <v>397</v>
      </c>
      <c r="E724" s="170" t="s">
        <v>1150</v>
      </c>
      <c r="F724" s="171" t="s">
        <v>1151</v>
      </c>
      <c r="G724" s="172" t="s">
        <v>144</v>
      </c>
      <c r="H724" s="173">
        <v>88.825</v>
      </c>
      <c r="I724" s="174"/>
      <c r="J724" s="175">
        <f>ROUND(I724*H724,2)</f>
        <v>0</v>
      </c>
      <c r="K724" s="171" t="s">
        <v>145</v>
      </c>
      <c r="L724" s="176"/>
      <c r="M724" s="177" t="s">
        <v>19</v>
      </c>
      <c r="N724" s="178" t="s">
        <v>45</v>
      </c>
      <c r="P724" s="137">
        <f>O724*H724</f>
        <v>0</v>
      </c>
      <c r="Q724" s="137">
        <v>0.032</v>
      </c>
      <c r="R724" s="137">
        <f>Q724*H724</f>
        <v>2.8424</v>
      </c>
      <c r="S724" s="137">
        <v>0</v>
      </c>
      <c r="T724" s="138">
        <f>S724*H724</f>
        <v>0</v>
      </c>
      <c r="AR724" s="139" t="s">
        <v>348</v>
      </c>
      <c r="AT724" s="139" t="s">
        <v>397</v>
      </c>
      <c r="AU724" s="139" t="s">
        <v>84</v>
      </c>
      <c r="AY724" s="17" t="s">
        <v>138</v>
      </c>
      <c r="BE724" s="140">
        <f>IF(N724="základní",J724,0)</f>
        <v>0</v>
      </c>
      <c r="BF724" s="140">
        <f>IF(N724="snížená",J724,0)</f>
        <v>0</v>
      </c>
      <c r="BG724" s="140">
        <f>IF(N724="zákl. přenesená",J724,0)</f>
        <v>0</v>
      </c>
      <c r="BH724" s="140">
        <f>IF(N724="sníž. přenesená",J724,0)</f>
        <v>0</v>
      </c>
      <c r="BI724" s="140">
        <f>IF(N724="nulová",J724,0)</f>
        <v>0</v>
      </c>
      <c r="BJ724" s="17" t="s">
        <v>82</v>
      </c>
      <c r="BK724" s="140">
        <f>ROUND(I724*H724,2)</f>
        <v>0</v>
      </c>
      <c r="BL724" s="17" t="s">
        <v>242</v>
      </c>
      <c r="BM724" s="139" t="s">
        <v>1152</v>
      </c>
    </row>
    <row r="725" spans="2:51" s="13" customFormat="1" ht="11.25">
      <c r="B725" s="152"/>
      <c r="D725" s="146" t="s">
        <v>149</v>
      </c>
      <c r="F725" s="154" t="s">
        <v>1153</v>
      </c>
      <c r="H725" s="155">
        <v>88.825</v>
      </c>
      <c r="I725" s="156"/>
      <c r="L725" s="152"/>
      <c r="M725" s="157"/>
      <c r="T725" s="158"/>
      <c r="AT725" s="153" t="s">
        <v>149</v>
      </c>
      <c r="AU725" s="153" t="s">
        <v>84</v>
      </c>
      <c r="AV725" s="13" t="s">
        <v>84</v>
      </c>
      <c r="AW725" s="13" t="s">
        <v>4</v>
      </c>
      <c r="AX725" s="13" t="s">
        <v>82</v>
      </c>
      <c r="AY725" s="153" t="s">
        <v>138</v>
      </c>
    </row>
    <row r="726" spans="2:65" s="1" customFormat="1" ht="21.75" customHeight="1">
      <c r="B726" s="32"/>
      <c r="C726" s="128" t="s">
        <v>1154</v>
      </c>
      <c r="D726" s="128" t="s">
        <v>141</v>
      </c>
      <c r="E726" s="129" t="s">
        <v>1155</v>
      </c>
      <c r="F726" s="130" t="s">
        <v>1156</v>
      </c>
      <c r="G726" s="131" t="s">
        <v>256</v>
      </c>
      <c r="H726" s="132">
        <v>160</v>
      </c>
      <c r="I726" s="133"/>
      <c r="J726" s="134">
        <f>ROUND(I726*H726,2)</f>
        <v>0</v>
      </c>
      <c r="K726" s="130" t="s">
        <v>145</v>
      </c>
      <c r="L726" s="32"/>
      <c r="M726" s="135" t="s">
        <v>19</v>
      </c>
      <c r="N726" s="136" t="s">
        <v>45</v>
      </c>
      <c r="P726" s="137">
        <f>O726*H726</f>
        <v>0</v>
      </c>
      <c r="Q726" s="137">
        <v>0</v>
      </c>
      <c r="R726" s="137">
        <f>Q726*H726</f>
        <v>0</v>
      </c>
      <c r="S726" s="137">
        <v>0</v>
      </c>
      <c r="T726" s="138">
        <f>S726*H726</f>
        <v>0</v>
      </c>
      <c r="AR726" s="139" t="s">
        <v>242</v>
      </c>
      <c r="AT726" s="139" t="s">
        <v>141</v>
      </c>
      <c r="AU726" s="139" t="s">
        <v>84</v>
      </c>
      <c r="AY726" s="17" t="s">
        <v>138</v>
      </c>
      <c r="BE726" s="140">
        <f>IF(N726="základní",J726,0)</f>
        <v>0</v>
      </c>
      <c r="BF726" s="140">
        <f>IF(N726="snížená",J726,0)</f>
        <v>0</v>
      </c>
      <c r="BG726" s="140">
        <f>IF(N726="zákl. přenesená",J726,0)</f>
        <v>0</v>
      </c>
      <c r="BH726" s="140">
        <f>IF(N726="sníž. přenesená",J726,0)</f>
        <v>0</v>
      </c>
      <c r="BI726" s="140">
        <f>IF(N726="nulová",J726,0)</f>
        <v>0</v>
      </c>
      <c r="BJ726" s="17" t="s">
        <v>82</v>
      </c>
      <c r="BK726" s="140">
        <f>ROUND(I726*H726,2)</f>
        <v>0</v>
      </c>
      <c r="BL726" s="17" t="s">
        <v>242</v>
      </c>
      <c r="BM726" s="139" t="s">
        <v>1157</v>
      </c>
    </row>
    <row r="727" spans="2:47" s="1" customFormat="1" ht="11.25">
      <c r="B727" s="32"/>
      <c r="D727" s="141" t="s">
        <v>147</v>
      </c>
      <c r="F727" s="142" t="s">
        <v>1158</v>
      </c>
      <c r="I727" s="143"/>
      <c r="L727" s="32"/>
      <c r="M727" s="144"/>
      <c r="T727" s="53"/>
      <c r="AT727" s="17" t="s">
        <v>147</v>
      </c>
      <c r="AU727" s="17" t="s">
        <v>84</v>
      </c>
    </row>
    <row r="728" spans="2:65" s="1" customFormat="1" ht="16.5" customHeight="1">
      <c r="B728" s="32"/>
      <c r="C728" s="128" t="s">
        <v>1159</v>
      </c>
      <c r="D728" s="128" t="s">
        <v>141</v>
      </c>
      <c r="E728" s="129" t="s">
        <v>1160</v>
      </c>
      <c r="F728" s="130" t="s">
        <v>1161</v>
      </c>
      <c r="G728" s="131" t="s">
        <v>144</v>
      </c>
      <c r="H728" s="132">
        <v>101</v>
      </c>
      <c r="I728" s="133"/>
      <c r="J728" s="134">
        <f>ROUND(I728*H728,2)</f>
        <v>0</v>
      </c>
      <c r="K728" s="130" t="s">
        <v>145</v>
      </c>
      <c r="L728" s="32"/>
      <c r="M728" s="135" t="s">
        <v>19</v>
      </c>
      <c r="N728" s="136" t="s">
        <v>45</v>
      </c>
      <c r="P728" s="137">
        <f>O728*H728</f>
        <v>0</v>
      </c>
      <c r="Q728" s="137">
        <v>0</v>
      </c>
      <c r="R728" s="137">
        <f>Q728*H728</f>
        <v>0</v>
      </c>
      <c r="S728" s="137">
        <v>0.03</v>
      </c>
      <c r="T728" s="138">
        <f>S728*H728</f>
        <v>3.03</v>
      </c>
      <c r="AR728" s="139" t="s">
        <v>242</v>
      </c>
      <c r="AT728" s="139" t="s">
        <v>141</v>
      </c>
      <c r="AU728" s="139" t="s">
        <v>84</v>
      </c>
      <c r="AY728" s="17" t="s">
        <v>138</v>
      </c>
      <c r="BE728" s="140">
        <f>IF(N728="základní",J728,0)</f>
        <v>0</v>
      </c>
      <c r="BF728" s="140">
        <f>IF(N728="snížená",J728,0)</f>
        <v>0</v>
      </c>
      <c r="BG728" s="140">
        <f>IF(N728="zákl. přenesená",J728,0)</f>
        <v>0</v>
      </c>
      <c r="BH728" s="140">
        <f>IF(N728="sníž. přenesená",J728,0)</f>
        <v>0</v>
      </c>
      <c r="BI728" s="140">
        <f>IF(N728="nulová",J728,0)</f>
        <v>0</v>
      </c>
      <c r="BJ728" s="17" t="s">
        <v>82</v>
      </c>
      <c r="BK728" s="140">
        <f>ROUND(I728*H728,2)</f>
        <v>0</v>
      </c>
      <c r="BL728" s="17" t="s">
        <v>242</v>
      </c>
      <c r="BM728" s="139" t="s">
        <v>1162</v>
      </c>
    </row>
    <row r="729" spans="2:47" s="1" customFormat="1" ht="11.25">
      <c r="B729" s="32"/>
      <c r="D729" s="141" t="s">
        <v>147</v>
      </c>
      <c r="F729" s="142" t="s">
        <v>1163</v>
      </c>
      <c r="I729" s="143"/>
      <c r="L729" s="32"/>
      <c r="M729" s="144"/>
      <c r="T729" s="53"/>
      <c r="AT729" s="17" t="s">
        <v>147</v>
      </c>
      <c r="AU729" s="17" t="s">
        <v>84</v>
      </c>
    </row>
    <row r="730" spans="2:51" s="12" customFormat="1" ht="11.25">
      <c r="B730" s="145"/>
      <c r="D730" s="146" t="s">
        <v>149</v>
      </c>
      <c r="E730" s="147" t="s">
        <v>19</v>
      </c>
      <c r="F730" s="148" t="s">
        <v>193</v>
      </c>
      <c r="H730" s="147" t="s">
        <v>19</v>
      </c>
      <c r="I730" s="149"/>
      <c r="L730" s="145"/>
      <c r="M730" s="150"/>
      <c r="T730" s="151"/>
      <c r="AT730" s="147" t="s">
        <v>149</v>
      </c>
      <c r="AU730" s="147" t="s">
        <v>84</v>
      </c>
      <c r="AV730" s="12" t="s">
        <v>82</v>
      </c>
      <c r="AW730" s="12" t="s">
        <v>36</v>
      </c>
      <c r="AX730" s="12" t="s">
        <v>74</v>
      </c>
      <c r="AY730" s="147" t="s">
        <v>138</v>
      </c>
    </row>
    <row r="731" spans="2:51" s="13" customFormat="1" ht="11.25">
      <c r="B731" s="152"/>
      <c r="D731" s="146" t="s">
        <v>149</v>
      </c>
      <c r="E731" s="153" t="s">
        <v>19</v>
      </c>
      <c r="F731" s="154" t="s">
        <v>171</v>
      </c>
      <c r="H731" s="155">
        <v>6</v>
      </c>
      <c r="I731" s="156"/>
      <c r="L731" s="152"/>
      <c r="M731" s="157"/>
      <c r="T731" s="158"/>
      <c r="AT731" s="153" t="s">
        <v>149</v>
      </c>
      <c r="AU731" s="153" t="s">
        <v>84</v>
      </c>
      <c r="AV731" s="13" t="s">
        <v>84</v>
      </c>
      <c r="AW731" s="13" t="s">
        <v>36</v>
      </c>
      <c r="AX731" s="13" t="s">
        <v>74</v>
      </c>
      <c r="AY731" s="153" t="s">
        <v>138</v>
      </c>
    </row>
    <row r="732" spans="2:51" s="12" customFormat="1" ht="11.25">
      <c r="B732" s="145"/>
      <c r="D732" s="146" t="s">
        <v>149</v>
      </c>
      <c r="E732" s="147" t="s">
        <v>19</v>
      </c>
      <c r="F732" s="148" t="s">
        <v>198</v>
      </c>
      <c r="H732" s="147" t="s">
        <v>19</v>
      </c>
      <c r="I732" s="149"/>
      <c r="L732" s="145"/>
      <c r="M732" s="150"/>
      <c r="T732" s="151"/>
      <c r="AT732" s="147" t="s">
        <v>149</v>
      </c>
      <c r="AU732" s="147" t="s">
        <v>84</v>
      </c>
      <c r="AV732" s="12" t="s">
        <v>82</v>
      </c>
      <c r="AW732" s="12" t="s">
        <v>36</v>
      </c>
      <c r="AX732" s="12" t="s">
        <v>74</v>
      </c>
      <c r="AY732" s="147" t="s">
        <v>138</v>
      </c>
    </row>
    <row r="733" spans="2:51" s="13" customFormat="1" ht="11.25">
      <c r="B733" s="152"/>
      <c r="D733" s="146" t="s">
        <v>149</v>
      </c>
      <c r="E733" s="153" t="s">
        <v>19</v>
      </c>
      <c r="F733" s="154" t="s">
        <v>297</v>
      </c>
      <c r="H733" s="155">
        <v>95</v>
      </c>
      <c r="I733" s="156"/>
      <c r="L733" s="152"/>
      <c r="M733" s="157"/>
      <c r="T733" s="158"/>
      <c r="AT733" s="153" t="s">
        <v>149</v>
      </c>
      <c r="AU733" s="153" t="s">
        <v>84</v>
      </c>
      <c r="AV733" s="13" t="s">
        <v>84</v>
      </c>
      <c r="AW733" s="13" t="s">
        <v>36</v>
      </c>
      <c r="AX733" s="13" t="s">
        <v>74</v>
      </c>
      <c r="AY733" s="153" t="s">
        <v>138</v>
      </c>
    </row>
    <row r="734" spans="2:51" s="14" customFormat="1" ht="11.25">
      <c r="B734" s="159"/>
      <c r="D734" s="146" t="s">
        <v>149</v>
      </c>
      <c r="E734" s="160" t="s">
        <v>19</v>
      </c>
      <c r="F734" s="161" t="s">
        <v>202</v>
      </c>
      <c r="H734" s="162">
        <v>101</v>
      </c>
      <c r="I734" s="163"/>
      <c r="L734" s="159"/>
      <c r="M734" s="164"/>
      <c r="T734" s="165"/>
      <c r="AT734" s="160" t="s">
        <v>149</v>
      </c>
      <c r="AU734" s="160" t="s">
        <v>84</v>
      </c>
      <c r="AV734" s="14" t="s">
        <v>139</v>
      </c>
      <c r="AW734" s="14" t="s">
        <v>36</v>
      </c>
      <c r="AX734" s="14" t="s">
        <v>82</v>
      </c>
      <c r="AY734" s="160" t="s">
        <v>138</v>
      </c>
    </row>
    <row r="735" spans="2:65" s="1" customFormat="1" ht="16.5" customHeight="1">
      <c r="B735" s="32"/>
      <c r="C735" s="128" t="s">
        <v>1164</v>
      </c>
      <c r="D735" s="128" t="s">
        <v>141</v>
      </c>
      <c r="E735" s="129" t="s">
        <v>1165</v>
      </c>
      <c r="F735" s="130" t="s">
        <v>1166</v>
      </c>
      <c r="G735" s="131" t="s">
        <v>597</v>
      </c>
      <c r="H735" s="132">
        <v>1</v>
      </c>
      <c r="I735" s="133"/>
      <c r="J735" s="134">
        <f>ROUND(I735*H735,2)</f>
        <v>0</v>
      </c>
      <c r="K735" s="130" t="s">
        <v>19</v>
      </c>
      <c r="L735" s="32"/>
      <c r="M735" s="135" t="s">
        <v>19</v>
      </c>
      <c r="N735" s="136" t="s">
        <v>45</v>
      </c>
      <c r="P735" s="137">
        <f>O735*H735</f>
        <v>0</v>
      </c>
      <c r="Q735" s="137">
        <v>0</v>
      </c>
      <c r="R735" s="137">
        <f>Q735*H735</f>
        <v>0</v>
      </c>
      <c r="S735" s="137">
        <v>0.5</v>
      </c>
      <c r="T735" s="138">
        <f>S735*H735</f>
        <v>0.5</v>
      </c>
      <c r="AR735" s="139" t="s">
        <v>242</v>
      </c>
      <c r="AT735" s="139" t="s">
        <v>141</v>
      </c>
      <c r="AU735" s="139" t="s">
        <v>84</v>
      </c>
      <c r="AY735" s="17" t="s">
        <v>138</v>
      </c>
      <c r="BE735" s="140">
        <f>IF(N735="základní",J735,0)</f>
        <v>0</v>
      </c>
      <c r="BF735" s="140">
        <f>IF(N735="snížená",J735,0)</f>
        <v>0</v>
      </c>
      <c r="BG735" s="140">
        <f>IF(N735="zákl. přenesená",J735,0)</f>
        <v>0</v>
      </c>
      <c r="BH735" s="140">
        <f>IF(N735="sníž. přenesená",J735,0)</f>
        <v>0</v>
      </c>
      <c r="BI735" s="140">
        <f>IF(N735="nulová",J735,0)</f>
        <v>0</v>
      </c>
      <c r="BJ735" s="17" t="s">
        <v>82</v>
      </c>
      <c r="BK735" s="140">
        <f>ROUND(I735*H735,2)</f>
        <v>0</v>
      </c>
      <c r="BL735" s="17" t="s">
        <v>242</v>
      </c>
      <c r="BM735" s="139" t="s">
        <v>1167</v>
      </c>
    </row>
    <row r="736" spans="2:65" s="1" customFormat="1" ht="24.2" customHeight="1">
      <c r="B736" s="32"/>
      <c r="C736" s="128" t="s">
        <v>1168</v>
      </c>
      <c r="D736" s="128" t="s">
        <v>141</v>
      </c>
      <c r="E736" s="129" t="s">
        <v>1169</v>
      </c>
      <c r="F736" s="130" t="s">
        <v>1170</v>
      </c>
      <c r="G736" s="131" t="s">
        <v>405</v>
      </c>
      <c r="H736" s="179"/>
      <c r="I736" s="133"/>
      <c r="J736" s="134">
        <f>ROUND(I736*H736,2)</f>
        <v>0</v>
      </c>
      <c r="K736" s="130" t="s">
        <v>145</v>
      </c>
      <c r="L736" s="32"/>
      <c r="M736" s="135" t="s">
        <v>19</v>
      </c>
      <c r="N736" s="136" t="s">
        <v>45</v>
      </c>
      <c r="P736" s="137">
        <f>O736*H736</f>
        <v>0</v>
      </c>
      <c r="Q736" s="137">
        <v>0</v>
      </c>
      <c r="R736" s="137">
        <f>Q736*H736</f>
        <v>0</v>
      </c>
      <c r="S736" s="137">
        <v>0</v>
      </c>
      <c r="T736" s="138">
        <f>S736*H736</f>
        <v>0</v>
      </c>
      <c r="AR736" s="139" t="s">
        <v>242</v>
      </c>
      <c r="AT736" s="139" t="s">
        <v>141</v>
      </c>
      <c r="AU736" s="139" t="s">
        <v>84</v>
      </c>
      <c r="AY736" s="17" t="s">
        <v>138</v>
      </c>
      <c r="BE736" s="140">
        <f>IF(N736="základní",J736,0)</f>
        <v>0</v>
      </c>
      <c r="BF736" s="140">
        <f>IF(N736="snížená",J736,0)</f>
        <v>0</v>
      </c>
      <c r="BG736" s="140">
        <f>IF(N736="zákl. přenesená",J736,0)</f>
        <v>0</v>
      </c>
      <c r="BH736" s="140">
        <f>IF(N736="sníž. přenesená",J736,0)</f>
        <v>0</v>
      </c>
      <c r="BI736" s="140">
        <f>IF(N736="nulová",J736,0)</f>
        <v>0</v>
      </c>
      <c r="BJ736" s="17" t="s">
        <v>82</v>
      </c>
      <c r="BK736" s="140">
        <f>ROUND(I736*H736,2)</f>
        <v>0</v>
      </c>
      <c r="BL736" s="17" t="s">
        <v>242</v>
      </c>
      <c r="BM736" s="139" t="s">
        <v>1171</v>
      </c>
    </row>
    <row r="737" spans="2:47" s="1" customFormat="1" ht="11.25">
      <c r="B737" s="32"/>
      <c r="D737" s="141" t="s">
        <v>147</v>
      </c>
      <c r="F737" s="142" t="s">
        <v>1172</v>
      </c>
      <c r="I737" s="143"/>
      <c r="L737" s="32"/>
      <c r="M737" s="144"/>
      <c r="T737" s="53"/>
      <c r="AT737" s="17" t="s">
        <v>147</v>
      </c>
      <c r="AU737" s="17" t="s">
        <v>84</v>
      </c>
    </row>
    <row r="738" spans="2:63" s="11" customFormat="1" ht="22.9" customHeight="1">
      <c r="B738" s="116"/>
      <c r="D738" s="117" t="s">
        <v>73</v>
      </c>
      <c r="E738" s="126" t="s">
        <v>1173</v>
      </c>
      <c r="F738" s="126" t="s">
        <v>1174</v>
      </c>
      <c r="I738" s="119"/>
      <c r="J738" s="127">
        <f>BK738</f>
        <v>0</v>
      </c>
      <c r="L738" s="116"/>
      <c r="M738" s="121"/>
      <c r="P738" s="122">
        <f>SUM(P739:P760)</f>
        <v>0</v>
      </c>
      <c r="R738" s="122">
        <f>SUM(R739:R760)</f>
        <v>1.0579139999999998</v>
      </c>
      <c r="T738" s="123">
        <f>SUM(T739:T760)</f>
        <v>0</v>
      </c>
      <c r="AR738" s="117" t="s">
        <v>84</v>
      </c>
      <c r="AT738" s="124" t="s">
        <v>73</v>
      </c>
      <c r="AU738" s="124" t="s">
        <v>82</v>
      </c>
      <c r="AY738" s="117" t="s">
        <v>138</v>
      </c>
      <c r="BK738" s="125">
        <f>SUM(BK739:BK760)</f>
        <v>0</v>
      </c>
    </row>
    <row r="739" spans="2:65" s="1" customFormat="1" ht="16.5" customHeight="1">
      <c r="B739" s="32"/>
      <c r="C739" s="128" t="s">
        <v>1175</v>
      </c>
      <c r="D739" s="128" t="s">
        <v>141</v>
      </c>
      <c r="E739" s="129" t="s">
        <v>1176</v>
      </c>
      <c r="F739" s="130" t="s">
        <v>1177</v>
      </c>
      <c r="G739" s="131" t="s">
        <v>256</v>
      </c>
      <c r="H739" s="132">
        <v>32</v>
      </c>
      <c r="I739" s="133"/>
      <c r="J739" s="134">
        <f>ROUND(I739*H739,2)</f>
        <v>0</v>
      </c>
      <c r="K739" s="130" t="s">
        <v>145</v>
      </c>
      <c r="L739" s="32"/>
      <c r="M739" s="135" t="s">
        <v>19</v>
      </c>
      <c r="N739" s="136" t="s">
        <v>45</v>
      </c>
      <c r="P739" s="137">
        <f>O739*H739</f>
        <v>0</v>
      </c>
      <c r="Q739" s="137">
        <v>0</v>
      </c>
      <c r="R739" s="137">
        <f>Q739*H739</f>
        <v>0</v>
      </c>
      <c r="S739" s="137">
        <v>0</v>
      </c>
      <c r="T739" s="138">
        <f>S739*H739</f>
        <v>0</v>
      </c>
      <c r="AR739" s="139" t="s">
        <v>242</v>
      </c>
      <c r="AT739" s="139" t="s">
        <v>141</v>
      </c>
      <c r="AU739" s="139" t="s">
        <v>84</v>
      </c>
      <c r="AY739" s="17" t="s">
        <v>138</v>
      </c>
      <c r="BE739" s="140">
        <f>IF(N739="základní",J739,0)</f>
        <v>0</v>
      </c>
      <c r="BF739" s="140">
        <f>IF(N739="snížená",J739,0)</f>
        <v>0</v>
      </c>
      <c r="BG739" s="140">
        <f>IF(N739="zákl. přenesená",J739,0)</f>
        <v>0</v>
      </c>
      <c r="BH739" s="140">
        <f>IF(N739="sníž. přenesená",J739,0)</f>
        <v>0</v>
      </c>
      <c r="BI739" s="140">
        <f>IF(N739="nulová",J739,0)</f>
        <v>0</v>
      </c>
      <c r="BJ739" s="17" t="s">
        <v>82</v>
      </c>
      <c r="BK739" s="140">
        <f>ROUND(I739*H739,2)</f>
        <v>0</v>
      </c>
      <c r="BL739" s="17" t="s">
        <v>242</v>
      </c>
      <c r="BM739" s="139" t="s">
        <v>1178</v>
      </c>
    </row>
    <row r="740" spans="2:47" s="1" customFormat="1" ht="11.25">
      <c r="B740" s="32"/>
      <c r="D740" s="141" t="s">
        <v>147</v>
      </c>
      <c r="F740" s="142" t="s">
        <v>1179</v>
      </c>
      <c r="I740" s="143"/>
      <c r="L740" s="32"/>
      <c r="M740" s="144"/>
      <c r="T740" s="53"/>
      <c r="AT740" s="17" t="s">
        <v>147</v>
      </c>
      <c r="AU740" s="17" t="s">
        <v>84</v>
      </c>
    </row>
    <row r="741" spans="2:65" s="1" customFormat="1" ht="16.5" customHeight="1">
      <c r="B741" s="32"/>
      <c r="C741" s="169" t="s">
        <v>1180</v>
      </c>
      <c r="D741" s="169" t="s">
        <v>397</v>
      </c>
      <c r="E741" s="170" t="s">
        <v>1181</v>
      </c>
      <c r="F741" s="171" t="s">
        <v>1182</v>
      </c>
      <c r="G741" s="172" t="s">
        <v>256</v>
      </c>
      <c r="H741" s="173">
        <v>34.56</v>
      </c>
      <c r="I741" s="174"/>
      <c r="J741" s="175">
        <f>ROUND(I741*H741,2)</f>
        <v>0</v>
      </c>
      <c r="K741" s="171" t="s">
        <v>145</v>
      </c>
      <c r="L741" s="176"/>
      <c r="M741" s="177" t="s">
        <v>19</v>
      </c>
      <c r="N741" s="178" t="s">
        <v>45</v>
      </c>
      <c r="P741" s="137">
        <f>O741*H741</f>
        <v>0</v>
      </c>
      <c r="Q741" s="137">
        <v>0.0002</v>
      </c>
      <c r="R741" s="137">
        <f>Q741*H741</f>
        <v>0.006912000000000001</v>
      </c>
      <c r="S741" s="137">
        <v>0</v>
      </c>
      <c r="T741" s="138">
        <f>S741*H741</f>
        <v>0</v>
      </c>
      <c r="AR741" s="139" t="s">
        <v>348</v>
      </c>
      <c r="AT741" s="139" t="s">
        <v>397</v>
      </c>
      <c r="AU741" s="139" t="s">
        <v>84</v>
      </c>
      <c r="AY741" s="17" t="s">
        <v>138</v>
      </c>
      <c r="BE741" s="140">
        <f>IF(N741="základní",J741,0)</f>
        <v>0</v>
      </c>
      <c r="BF741" s="140">
        <f>IF(N741="snížená",J741,0)</f>
        <v>0</v>
      </c>
      <c r="BG741" s="140">
        <f>IF(N741="zákl. přenesená",J741,0)</f>
        <v>0</v>
      </c>
      <c r="BH741" s="140">
        <f>IF(N741="sníž. přenesená",J741,0)</f>
        <v>0</v>
      </c>
      <c r="BI741" s="140">
        <f>IF(N741="nulová",J741,0)</f>
        <v>0</v>
      </c>
      <c r="BJ741" s="17" t="s">
        <v>82</v>
      </c>
      <c r="BK741" s="140">
        <f>ROUND(I741*H741,2)</f>
        <v>0</v>
      </c>
      <c r="BL741" s="17" t="s">
        <v>242</v>
      </c>
      <c r="BM741" s="139" t="s">
        <v>1183</v>
      </c>
    </row>
    <row r="742" spans="2:51" s="13" customFormat="1" ht="11.25">
      <c r="B742" s="152"/>
      <c r="D742" s="146" t="s">
        <v>149</v>
      </c>
      <c r="F742" s="154" t="s">
        <v>1184</v>
      </c>
      <c r="H742" s="155">
        <v>34.56</v>
      </c>
      <c r="I742" s="156"/>
      <c r="L742" s="152"/>
      <c r="M742" s="157"/>
      <c r="T742" s="158"/>
      <c r="AT742" s="153" t="s">
        <v>149</v>
      </c>
      <c r="AU742" s="153" t="s">
        <v>84</v>
      </c>
      <c r="AV742" s="13" t="s">
        <v>84</v>
      </c>
      <c r="AW742" s="13" t="s">
        <v>4</v>
      </c>
      <c r="AX742" s="13" t="s">
        <v>82</v>
      </c>
      <c r="AY742" s="153" t="s">
        <v>138</v>
      </c>
    </row>
    <row r="743" spans="2:65" s="1" customFormat="1" ht="16.5" customHeight="1">
      <c r="B743" s="32"/>
      <c r="C743" s="128" t="s">
        <v>1185</v>
      </c>
      <c r="D743" s="128" t="s">
        <v>141</v>
      </c>
      <c r="E743" s="129" t="s">
        <v>1186</v>
      </c>
      <c r="F743" s="130" t="s">
        <v>1187</v>
      </c>
      <c r="G743" s="131" t="s">
        <v>256</v>
      </c>
      <c r="H743" s="132">
        <v>15</v>
      </c>
      <c r="I743" s="133"/>
      <c r="J743" s="134">
        <f>ROUND(I743*H743,2)</f>
        <v>0</v>
      </c>
      <c r="K743" s="130" t="s">
        <v>145</v>
      </c>
      <c r="L743" s="32"/>
      <c r="M743" s="135" t="s">
        <v>19</v>
      </c>
      <c r="N743" s="136" t="s">
        <v>45</v>
      </c>
      <c r="P743" s="137">
        <f>O743*H743</f>
        <v>0</v>
      </c>
      <c r="Q743" s="137">
        <v>0</v>
      </c>
      <c r="R743" s="137">
        <f>Q743*H743</f>
        <v>0</v>
      </c>
      <c r="S743" s="137">
        <v>0</v>
      </c>
      <c r="T743" s="138">
        <f>S743*H743</f>
        <v>0</v>
      </c>
      <c r="AR743" s="139" t="s">
        <v>242</v>
      </c>
      <c r="AT743" s="139" t="s">
        <v>141</v>
      </c>
      <c r="AU743" s="139" t="s">
        <v>84</v>
      </c>
      <c r="AY743" s="17" t="s">
        <v>138</v>
      </c>
      <c r="BE743" s="140">
        <f>IF(N743="základní",J743,0)</f>
        <v>0</v>
      </c>
      <c r="BF743" s="140">
        <f>IF(N743="snížená",J743,0)</f>
        <v>0</v>
      </c>
      <c r="BG743" s="140">
        <f>IF(N743="zákl. přenesená",J743,0)</f>
        <v>0</v>
      </c>
      <c r="BH743" s="140">
        <f>IF(N743="sníž. přenesená",J743,0)</f>
        <v>0</v>
      </c>
      <c r="BI743" s="140">
        <f>IF(N743="nulová",J743,0)</f>
        <v>0</v>
      </c>
      <c r="BJ743" s="17" t="s">
        <v>82</v>
      </c>
      <c r="BK743" s="140">
        <f>ROUND(I743*H743,2)</f>
        <v>0</v>
      </c>
      <c r="BL743" s="17" t="s">
        <v>242</v>
      </c>
      <c r="BM743" s="139" t="s">
        <v>1188</v>
      </c>
    </row>
    <row r="744" spans="2:47" s="1" customFormat="1" ht="11.25">
      <c r="B744" s="32"/>
      <c r="D744" s="141" t="s">
        <v>147</v>
      </c>
      <c r="F744" s="142" t="s">
        <v>1189</v>
      </c>
      <c r="I744" s="143"/>
      <c r="L744" s="32"/>
      <c r="M744" s="144"/>
      <c r="T744" s="53"/>
      <c r="AT744" s="17" t="s">
        <v>147</v>
      </c>
      <c r="AU744" s="17" t="s">
        <v>84</v>
      </c>
    </row>
    <row r="745" spans="2:65" s="1" customFormat="1" ht="16.5" customHeight="1">
      <c r="B745" s="32"/>
      <c r="C745" s="169" t="s">
        <v>1190</v>
      </c>
      <c r="D745" s="169" t="s">
        <v>397</v>
      </c>
      <c r="E745" s="170" t="s">
        <v>1191</v>
      </c>
      <c r="F745" s="171" t="s">
        <v>1192</v>
      </c>
      <c r="G745" s="172" t="s">
        <v>256</v>
      </c>
      <c r="H745" s="173">
        <v>16.2</v>
      </c>
      <c r="I745" s="174"/>
      <c r="J745" s="175">
        <f>ROUND(I745*H745,2)</f>
        <v>0</v>
      </c>
      <c r="K745" s="171" t="s">
        <v>145</v>
      </c>
      <c r="L745" s="176"/>
      <c r="M745" s="177" t="s">
        <v>19</v>
      </c>
      <c r="N745" s="178" t="s">
        <v>45</v>
      </c>
      <c r="P745" s="137">
        <f>O745*H745</f>
        <v>0</v>
      </c>
      <c r="Q745" s="137">
        <v>0.00021</v>
      </c>
      <c r="R745" s="137">
        <f>Q745*H745</f>
        <v>0.003402</v>
      </c>
      <c r="S745" s="137">
        <v>0</v>
      </c>
      <c r="T745" s="138">
        <f>S745*H745</f>
        <v>0</v>
      </c>
      <c r="AR745" s="139" t="s">
        <v>348</v>
      </c>
      <c r="AT745" s="139" t="s">
        <v>397</v>
      </c>
      <c r="AU745" s="139" t="s">
        <v>84</v>
      </c>
      <c r="AY745" s="17" t="s">
        <v>138</v>
      </c>
      <c r="BE745" s="140">
        <f>IF(N745="základní",J745,0)</f>
        <v>0</v>
      </c>
      <c r="BF745" s="140">
        <f>IF(N745="snížená",J745,0)</f>
        <v>0</v>
      </c>
      <c r="BG745" s="140">
        <f>IF(N745="zákl. přenesená",J745,0)</f>
        <v>0</v>
      </c>
      <c r="BH745" s="140">
        <f>IF(N745="sníž. přenesená",J745,0)</f>
        <v>0</v>
      </c>
      <c r="BI745" s="140">
        <f>IF(N745="nulová",J745,0)</f>
        <v>0</v>
      </c>
      <c r="BJ745" s="17" t="s">
        <v>82</v>
      </c>
      <c r="BK745" s="140">
        <f>ROUND(I745*H745,2)</f>
        <v>0</v>
      </c>
      <c r="BL745" s="17" t="s">
        <v>242</v>
      </c>
      <c r="BM745" s="139" t="s">
        <v>1193</v>
      </c>
    </row>
    <row r="746" spans="2:51" s="13" customFormat="1" ht="11.25">
      <c r="B746" s="152"/>
      <c r="D746" s="146" t="s">
        <v>149</v>
      </c>
      <c r="F746" s="154" t="s">
        <v>1194</v>
      </c>
      <c r="H746" s="155">
        <v>16.2</v>
      </c>
      <c r="I746" s="156"/>
      <c r="L746" s="152"/>
      <c r="M746" s="157"/>
      <c r="T746" s="158"/>
      <c r="AT746" s="153" t="s">
        <v>149</v>
      </c>
      <c r="AU746" s="153" t="s">
        <v>84</v>
      </c>
      <c r="AV746" s="13" t="s">
        <v>84</v>
      </c>
      <c r="AW746" s="13" t="s">
        <v>4</v>
      </c>
      <c r="AX746" s="13" t="s">
        <v>82</v>
      </c>
      <c r="AY746" s="153" t="s">
        <v>138</v>
      </c>
    </row>
    <row r="747" spans="2:65" s="1" customFormat="1" ht="33" customHeight="1">
      <c r="B747" s="32"/>
      <c r="C747" s="128" t="s">
        <v>1195</v>
      </c>
      <c r="D747" s="128" t="s">
        <v>141</v>
      </c>
      <c r="E747" s="129" t="s">
        <v>1196</v>
      </c>
      <c r="F747" s="130" t="s">
        <v>1197</v>
      </c>
      <c r="G747" s="131" t="s">
        <v>144</v>
      </c>
      <c r="H747" s="132">
        <v>54</v>
      </c>
      <c r="I747" s="133"/>
      <c r="J747" s="134">
        <f>ROUND(I747*H747,2)</f>
        <v>0</v>
      </c>
      <c r="K747" s="130" t="s">
        <v>145</v>
      </c>
      <c r="L747" s="32"/>
      <c r="M747" s="135" t="s">
        <v>19</v>
      </c>
      <c r="N747" s="136" t="s">
        <v>45</v>
      </c>
      <c r="P747" s="137">
        <f>O747*H747</f>
        <v>0</v>
      </c>
      <c r="Q747" s="137">
        <v>0.01893</v>
      </c>
      <c r="R747" s="137">
        <f>Q747*H747</f>
        <v>1.02222</v>
      </c>
      <c r="S747" s="137">
        <v>0</v>
      </c>
      <c r="T747" s="138">
        <f>S747*H747</f>
        <v>0</v>
      </c>
      <c r="AR747" s="139" t="s">
        <v>242</v>
      </c>
      <c r="AT747" s="139" t="s">
        <v>141</v>
      </c>
      <c r="AU747" s="139" t="s">
        <v>84</v>
      </c>
      <c r="AY747" s="17" t="s">
        <v>138</v>
      </c>
      <c r="BE747" s="140">
        <f>IF(N747="základní",J747,0)</f>
        <v>0</v>
      </c>
      <c r="BF747" s="140">
        <f>IF(N747="snížená",J747,0)</f>
        <v>0</v>
      </c>
      <c r="BG747" s="140">
        <f>IF(N747="zákl. přenesená",J747,0)</f>
        <v>0</v>
      </c>
      <c r="BH747" s="140">
        <f>IF(N747="sníž. přenesená",J747,0)</f>
        <v>0</v>
      </c>
      <c r="BI747" s="140">
        <f>IF(N747="nulová",J747,0)</f>
        <v>0</v>
      </c>
      <c r="BJ747" s="17" t="s">
        <v>82</v>
      </c>
      <c r="BK747" s="140">
        <f>ROUND(I747*H747,2)</f>
        <v>0</v>
      </c>
      <c r="BL747" s="17" t="s">
        <v>242</v>
      </c>
      <c r="BM747" s="139" t="s">
        <v>1198</v>
      </c>
    </row>
    <row r="748" spans="2:47" s="1" customFormat="1" ht="11.25">
      <c r="B748" s="32"/>
      <c r="D748" s="141" t="s">
        <v>147</v>
      </c>
      <c r="F748" s="142" t="s">
        <v>1199</v>
      </c>
      <c r="I748" s="143"/>
      <c r="L748" s="32"/>
      <c r="M748" s="144"/>
      <c r="T748" s="53"/>
      <c r="AT748" s="17" t="s">
        <v>147</v>
      </c>
      <c r="AU748" s="17" t="s">
        <v>84</v>
      </c>
    </row>
    <row r="749" spans="2:51" s="12" customFormat="1" ht="11.25">
      <c r="B749" s="145"/>
      <c r="D749" s="146" t="s">
        <v>149</v>
      </c>
      <c r="E749" s="147" t="s">
        <v>19</v>
      </c>
      <c r="F749" s="148" t="s">
        <v>195</v>
      </c>
      <c r="H749" s="147" t="s">
        <v>19</v>
      </c>
      <c r="I749" s="149"/>
      <c r="L749" s="145"/>
      <c r="M749" s="150"/>
      <c r="T749" s="151"/>
      <c r="AT749" s="147" t="s">
        <v>149</v>
      </c>
      <c r="AU749" s="147" t="s">
        <v>84</v>
      </c>
      <c r="AV749" s="12" t="s">
        <v>82</v>
      </c>
      <c r="AW749" s="12" t="s">
        <v>36</v>
      </c>
      <c r="AX749" s="12" t="s">
        <v>74</v>
      </c>
      <c r="AY749" s="147" t="s">
        <v>138</v>
      </c>
    </row>
    <row r="750" spans="2:51" s="13" customFormat="1" ht="11.25">
      <c r="B750" s="152"/>
      <c r="D750" s="146" t="s">
        <v>149</v>
      </c>
      <c r="E750" s="153" t="s">
        <v>19</v>
      </c>
      <c r="F750" s="154" t="s">
        <v>295</v>
      </c>
      <c r="H750" s="155">
        <v>54</v>
      </c>
      <c r="I750" s="156"/>
      <c r="L750" s="152"/>
      <c r="M750" s="157"/>
      <c r="T750" s="158"/>
      <c r="AT750" s="153" t="s">
        <v>149</v>
      </c>
      <c r="AU750" s="153" t="s">
        <v>84</v>
      </c>
      <c r="AV750" s="13" t="s">
        <v>84</v>
      </c>
      <c r="AW750" s="13" t="s">
        <v>36</v>
      </c>
      <c r="AX750" s="13" t="s">
        <v>82</v>
      </c>
      <c r="AY750" s="153" t="s">
        <v>138</v>
      </c>
    </row>
    <row r="751" spans="2:65" s="1" customFormat="1" ht="16.5" customHeight="1">
      <c r="B751" s="32"/>
      <c r="C751" s="128" t="s">
        <v>1200</v>
      </c>
      <c r="D751" s="128" t="s">
        <v>141</v>
      </c>
      <c r="E751" s="129" t="s">
        <v>1201</v>
      </c>
      <c r="F751" s="130" t="s">
        <v>1202</v>
      </c>
      <c r="G751" s="131" t="s">
        <v>144</v>
      </c>
      <c r="H751" s="132">
        <v>54</v>
      </c>
      <c r="I751" s="133"/>
      <c r="J751" s="134">
        <f>ROUND(I751*H751,2)</f>
        <v>0</v>
      </c>
      <c r="K751" s="130" t="s">
        <v>145</v>
      </c>
      <c r="L751" s="32"/>
      <c r="M751" s="135" t="s">
        <v>19</v>
      </c>
      <c r="N751" s="136" t="s">
        <v>45</v>
      </c>
      <c r="P751" s="137">
        <f>O751*H751</f>
        <v>0</v>
      </c>
      <c r="Q751" s="137">
        <v>0.00026</v>
      </c>
      <c r="R751" s="137">
        <f>Q751*H751</f>
        <v>0.014039999999999999</v>
      </c>
      <c r="S751" s="137">
        <v>0</v>
      </c>
      <c r="T751" s="138">
        <f>S751*H751</f>
        <v>0</v>
      </c>
      <c r="AR751" s="139" t="s">
        <v>242</v>
      </c>
      <c r="AT751" s="139" t="s">
        <v>141</v>
      </c>
      <c r="AU751" s="139" t="s">
        <v>84</v>
      </c>
      <c r="AY751" s="17" t="s">
        <v>138</v>
      </c>
      <c r="BE751" s="140">
        <f>IF(N751="základní",J751,0)</f>
        <v>0</v>
      </c>
      <c r="BF751" s="140">
        <f>IF(N751="snížená",J751,0)</f>
        <v>0</v>
      </c>
      <c r="BG751" s="140">
        <f>IF(N751="zákl. přenesená",J751,0)</f>
        <v>0</v>
      </c>
      <c r="BH751" s="140">
        <f>IF(N751="sníž. přenesená",J751,0)</f>
        <v>0</v>
      </c>
      <c r="BI751" s="140">
        <f>IF(N751="nulová",J751,0)</f>
        <v>0</v>
      </c>
      <c r="BJ751" s="17" t="s">
        <v>82</v>
      </c>
      <c r="BK751" s="140">
        <f>ROUND(I751*H751,2)</f>
        <v>0</v>
      </c>
      <c r="BL751" s="17" t="s">
        <v>242</v>
      </c>
      <c r="BM751" s="139" t="s">
        <v>1203</v>
      </c>
    </row>
    <row r="752" spans="2:47" s="1" customFormat="1" ht="11.25">
      <c r="B752" s="32"/>
      <c r="D752" s="141" t="s">
        <v>147</v>
      </c>
      <c r="F752" s="142" t="s">
        <v>1204</v>
      </c>
      <c r="I752" s="143"/>
      <c r="L752" s="32"/>
      <c r="M752" s="144"/>
      <c r="T752" s="53"/>
      <c r="AT752" s="17" t="s">
        <v>147</v>
      </c>
      <c r="AU752" s="17" t="s">
        <v>84</v>
      </c>
    </row>
    <row r="753" spans="2:65" s="1" customFormat="1" ht="24.2" customHeight="1">
      <c r="B753" s="32"/>
      <c r="C753" s="128" t="s">
        <v>1205</v>
      </c>
      <c r="D753" s="128" t="s">
        <v>141</v>
      </c>
      <c r="E753" s="129" t="s">
        <v>1206</v>
      </c>
      <c r="F753" s="130" t="s">
        <v>1207</v>
      </c>
      <c r="G753" s="131" t="s">
        <v>144</v>
      </c>
      <c r="H753" s="132">
        <v>54</v>
      </c>
      <c r="I753" s="133"/>
      <c r="J753" s="134">
        <f>ROUND(I753*H753,2)</f>
        <v>0</v>
      </c>
      <c r="K753" s="130" t="s">
        <v>145</v>
      </c>
      <c r="L753" s="32"/>
      <c r="M753" s="135" t="s">
        <v>19</v>
      </c>
      <c r="N753" s="136" t="s">
        <v>45</v>
      </c>
      <c r="P753" s="137">
        <f>O753*H753</f>
        <v>0</v>
      </c>
      <c r="Q753" s="137">
        <v>0.00015</v>
      </c>
      <c r="R753" s="137">
        <f>Q753*H753</f>
        <v>0.0081</v>
      </c>
      <c r="S753" s="137">
        <v>0</v>
      </c>
      <c r="T753" s="138">
        <f>S753*H753</f>
        <v>0</v>
      </c>
      <c r="AR753" s="139" t="s">
        <v>242</v>
      </c>
      <c r="AT753" s="139" t="s">
        <v>141</v>
      </c>
      <c r="AU753" s="139" t="s">
        <v>84</v>
      </c>
      <c r="AY753" s="17" t="s">
        <v>138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7" t="s">
        <v>82</v>
      </c>
      <c r="BK753" s="140">
        <f>ROUND(I753*H753,2)</f>
        <v>0</v>
      </c>
      <c r="BL753" s="17" t="s">
        <v>242</v>
      </c>
      <c r="BM753" s="139" t="s">
        <v>1208</v>
      </c>
    </row>
    <row r="754" spans="2:47" s="1" customFormat="1" ht="11.25">
      <c r="B754" s="32"/>
      <c r="D754" s="141" t="s">
        <v>147</v>
      </c>
      <c r="F754" s="142" t="s">
        <v>1209</v>
      </c>
      <c r="I754" s="143"/>
      <c r="L754" s="32"/>
      <c r="M754" s="144"/>
      <c r="T754" s="53"/>
      <c r="AT754" s="17" t="s">
        <v>147</v>
      </c>
      <c r="AU754" s="17" t="s">
        <v>84</v>
      </c>
    </row>
    <row r="755" spans="2:65" s="1" customFormat="1" ht="21.75" customHeight="1">
      <c r="B755" s="32"/>
      <c r="C755" s="128" t="s">
        <v>1210</v>
      </c>
      <c r="D755" s="128" t="s">
        <v>141</v>
      </c>
      <c r="E755" s="129" t="s">
        <v>1211</v>
      </c>
      <c r="F755" s="130" t="s">
        <v>1212</v>
      </c>
      <c r="G755" s="131" t="s">
        <v>144</v>
      </c>
      <c r="H755" s="132">
        <v>54</v>
      </c>
      <c r="I755" s="133"/>
      <c r="J755" s="134">
        <f>ROUND(I755*H755,2)</f>
        <v>0</v>
      </c>
      <c r="K755" s="130" t="s">
        <v>145</v>
      </c>
      <c r="L755" s="32"/>
      <c r="M755" s="135" t="s">
        <v>19</v>
      </c>
      <c r="N755" s="136" t="s">
        <v>45</v>
      </c>
      <c r="P755" s="137">
        <f>O755*H755</f>
        <v>0</v>
      </c>
      <c r="Q755" s="137">
        <v>1E-05</v>
      </c>
      <c r="R755" s="137">
        <f>Q755*H755</f>
        <v>0.00054</v>
      </c>
      <c r="S755" s="137">
        <v>0</v>
      </c>
      <c r="T755" s="138">
        <f>S755*H755</f>
        <v>0</v>
      </c>
      <c r="AR755" s="139" t="s">
        <v>242</v>
      </c>
      <c r="AT755" s="139" t="s">
        <v>141</v>
      </c>
      <c r="AU755" s="139" t="s">
        <v>84</v>
      </c>
      <c r="AY755" s="17" t="s">
        <v>138</v>
      </c>
      <c r="BE755" s="140">
        <f>IF(N755="základní",J755,0)</f>
        <v>0</v>
      </c>
      <c r="BF755" s="140">
        <f>IF(N755="snížená",J755,0)</f>
        <v>0</v>
      </c>
      <c r="BG755" s="140">
        <f>IF(N755="zákl. přenesená",J755,0)</f>
        <v>0</v>
      </c>
      <c r="BH755" s="140">
        <f>IF(N755="sníž. přenesená",J755,0)</f>
        <v>0</v>
      </c>
      <c r="BI755" s="140">
        <f>IF(N755="nulová",J755,0)</f>
        <v>0</v>
      </c>
      <c r="BJ755" s="17" t="s">
        <v>82</v>
      </c>
      <c r="BK755" s="140">
        <f>ROUND(I755*H755,2)</f>
        <v>0</v>
      </c>
      <c r="BL755" s="17" t="s">
        <v>242</v>
      </c>
      <c r="BM755" s="139" t="s">
        <v>1213</v>
      </c>
    </row>
    <row r="756" spans="2:47" s="1" customFormat="1" ht="11.25">
      <c r="B756" s="32"/>
      <c r="D756" s="141" t="s">
        <v>147</v>
      </c>
      <c r="F756" s="142" t="s">
        <v>1214</v>
      </c>
      <c r="I756" s="143"/>
      <c r="L756" s="32"/>
      <c r="M756" s="144"/>
      <c r="T756" s="53"/>
      <c r="AT756" s="17" t="s">
        <v>147</v>
      </c>
      <c r="AU756" s="17" t="s">
        <v>84</v>
      </c>
    </row>
    <row r="757" spans="2:65" s="1" customFormat="1" ht="16.5" customHeight="1">
      <c r="B757" s="32"/>
      <c r="C757" s="128" t="s">
        <v>1215</v>
      </c>
      <c r="D757" s="128" t="s">
        <v>141</v>
      </c>
      <c r="E757" s="129" t="s">
        <v>1216</v>
      </c>
      <c r="F757" s="130" t="s">
        <v>1217</v>
      </c>
      <c r="G757" s="131" t="s">
        <v>144</v>
      </c>
      <c r="H757" s="132">
        <v>54</v>
      </c>
      <c r="I757" s="133"/>
      <c r="J757" s="134">
        <f>ROUND(I757*H757,2)</f>
        <v>0</v>
      </c>
      <c r="K757" s="130" t="s">
        <v>145</v>
      </c>
      <c r="L757" s="32"/>
      <c r="M757" s="135" t="s">
        <v>19</v>
      </c>
      <c r="N757" s="136" t="s">
        <v>45</v>
      </c>
      <c r="P757" s="137">
        <f>O757*H757</f>
        <v>0</v>
      </c>
      <c r="Q757" s="137">
        <v>5E-05</v>
      </c>
      <c r="R757" s="137">
        <f>Q757*H757</f>
        <v>0.0027</v>
      </c>
      <c r="S757" s="137">
        <v>0</v>
      </c>
      <c r="T757" s="138">
        <f>S757*H757</f>
        <v>0</v>
      </c>
      <c r="AR757" s="139" t="s">
        <v>242</v>
      </c>
      <c r="AT757" s="139" t="s">
        <v>141</v>
      </c>
      <c r="AU757" s="139" t="s">
        <v>84</v>
      </c>
      <c r="AY757" s="17" t="s">
        <v>138</v>
      </c>
      <c r="BE757" s="140">
        <f>IF(N757="základní",J757,0)</f>
        <v>0</v>
      </c>
      <c r="BF757" s="140">
        <f>IF(N757="snížená",J757,0)</f>
        <v>0</v>
      </c>
      <c r="BG757" s="140">
        <f>IF(N757="zákl. přenesená",J757,0)</f>
        <v>0</v>
      </c>
      <c r="BH757" s="140">
        <f>IF(N757="sníž. přenesená",J757,0)</f>
        <v>0</v>
      </c>
      <c r="BI757" s="140">
        <f>IF(N757="nulová",J757,0)</f>
        <v>0</v>
      </c>
      <c r="BJ757" s="17" t="s">
        <v>82</v>
      </c>
      <c r="BK757" s="140">
        <f>ROUND(I757*H757,2)</f>
        <v>0</v>
      </c>
      <c r="BL757" s="17" t="s">
        <v>242</v>
      </c>
      <c r="BM757" s="139" t="s">
        <v>1218</v>
      </c>
    </row>
    <row r="758" spans="2:47" s="1" customFormat="1" ht="11.25">
      <c r="B758" s="32"/>
      <c r="D758" s="141" t="s">
        <v>147</v>
      </c>
      <c r="F758" s="142" t="s">
        <v>1219</v>
      </c>
      <c r="I758" s="143"/>
      <c r="L758" s="32"/>
      <c r="M758" s="144"/>
      <c r="T758" s="53"/>
      <c r="AT758" s="17" t="s">
        <v>147</v>
      </c>
      <c r="AU758" s="17" t="s">
        <v>84</v>
      </c>
    </row>
    <row r="759" spans="2:65" s="1" customFormat="1" ht="24.2" customHeight="1">
      <c r="B759" s="32"/>
      <c r="C759" s="128" t="s">
        <v>1220</v>
      </c>
      <c r="D759" s="128" t="s">
        <v>141</v>
      </c>
      <c r="E759" s="129" t="s">
        <v>1221</v>
      </c>
      <c r="F759" s="130" t="s">
        <v>1222</v>
      </c>
      <c r="G759" s="131" t="s">
        <v>405</v>
      </c>
      <c r="H759" s="179"/>
      <c r="I759" s="133"/>
      <c r="J759" s="134">
        <f>ROUND(I759*H759,2)</f>
        <v>0</v>
      </c>
      <c r="K759" s="130" t="s">
        <v>145</v>
      </c>
      <c r="L759" s="32"/>
      <c r="M759" s="135" t="s">
        <v>19</v>
      </c>
      <c r="N759" s="136" t="s">
        <v>45</v>
      </c>
      <c r="P759" s="137">
        <f>O759*H759</f>
        <v>0</v>
      </c>
      <c r="Q759" s="137">
        <v>0</v>
      </c>
      <c r="R759" s="137">
        <f>Q759*H759</f>
        <v>0</v>
      </c>
      <c r="S759" s="137">
        <v>0</v>
      </c>
      <c r="T759" s="138">
        <f>S759*H759</f>
        <v>0</v>
      </c>
      <c r="AR759" s="139" t="s">
        <v>242</v>
      </c>
      <c r="AT759" s="139" t="s">
        <v>141</v>
      </c>
      <c r="AU759" s="139" t="s">
        <v>84</v>
      </c>
      <c r="AY759" s="17" t="s">
        <v>138</v>
      </c>
      <c r="BE759" s="140">
        <f>IF(N759="základní",J759,0)</f>
        <v>0</v>
      </c>
      <c r="BF759" s="140">
        <f>IF(N759="snížená",J759,0)</f>
        <v>0</v>
      </c>
      <c r="BG759" s="140">
        <f>IF(N759="zákl. přenesená",J759,0)</f>
        <v>0</v>
      </c>
      <c r="BH759" s="140">
        <f>IF(N759="sníž. přenesená",J759,0)</f>
        <v>0</v>
      </c>
      <c r="BI759" s="140">
        <f>IF(N759="nulová",J759,0)</f>
        <v>0</v>
      </c>
      <c r="BJ759" s="17" t="s">
        <v>82</v>
      </c>
      <c r="BK759" s="140">
        <f>ROUND(I759*H759,2)</f>
        <v>0</v>
      </c>
      <c r="BL759" s="17" t="s">
        <v>242</v>
      </c>
      <c r="BM759" s="139" t="s">
        <v>1223</v>
      </c>
    </row>
    <row r="760" spans="2:47" s="1" customFormat="1" ht="11.25">
      <c r="B760" s="32"/>
      <c r="D760" s="141" t="s">
        <v>147</v>
      </c>
      <c r="F760" s="142" t="s">
        <v>1224</v>
      </c>
      <c r="I760" s="143"/>
      <c r="L760" s="32"/>
      <c r="M760" s="144"/>
      <c r="T760" s="53"/>
      <c r="AT760" s="17" t="s">
        <v>147</v>
      </c>
      <c r="AU760" s="17" t="s">
        <v>84</v>
      </c>
    </row>
    <row r="761" spans="2:63" s="11" customFormat="1" ht="22.9" customHeight="1">
      <c r="B761" s="116"/>
      <c r="D761" s="117" t="s">
        <v>73</v>
      </c>
      <c r="E761" s="126" t="s">
        <v>1225</v>
      </c>
      <c r="F761" s="126" t="s">
        <v>1226</v>
      </c>
      <c r="I761" s="119"/>
      <c r="J761" s="127">
        <f>BK761</f>
        <v>0</v>
      </c>
      <c r="L761" s="116"/>
      <c r="M761" s="121"/>
      <c r="P761" s="122">
        <f>SUM(P762:P916)</f>
        <v>0</v>
      </c>
      <c r="R761" s="122">
        <f>SUM(R762:R916)</f>
        <v>4.177246000000001</v>
      </c>
      <c r="T761" s="123">
        <f>SUM(T762:T916)</f>
        <v>1.2297</v>
      </c>
      <c r="AR761" s="117" t="s">
        <v>84</v>
      </c>
      <c r="AT761" s="124" t="s">
        <v>73</v>
      </c>
      <c r="AU761" s="124" t="s">
        <v>82</v>
      </c>
      <c r="AY761" s="117" t="s">
        <v>138</v>
      </c>
      <c r="BK761" s="125">
        <f>SUM(BK762:BK916)</f>
        <v>0</v>
      </c>
    </row>
    <row r="762" spans="2:65" s="1" customFormat="1" ht="24.2" customHeight="1">
      <c r="B762" s="32"/>
      <c r="C762" s="128" t="s">
        <v>1227</v>
      </c>
      <c r="D762" s="128" t="s">
        <v>141</v>
      </c>
      <c r="E762" s="129" t="s">
        <v>1228</v>
      </c>
      <c r="F762" s="130" t="s">
        <v>1229</v>
      </c>
      <c r="G762" s="131" t="s">
        <v>144</v>
      </c>
      <c r="H762" s="132">
        <v>442</v>
      </c>
      <c r="I762" s="133"/>
      <c r="J762" s="134">
        <f>ROUND(I762*H762,2)</f>
        <v>0</v>
      </c>
      <c r="K762" s="130" t="s">
        <v>145</v>
      </c>
      <c r="L762" s="32"/>
      <c r="M762" s="135" t="s">
        <v>19</v>
      </c>
      <c r="N762" s="136" t="s">
        <v>45</v>
      </c>
      <c r="P762" s="137">
        <f>O762*H762</f>
        <v>0</v>
      </c>
      <c r="Q762" s="137">
        <v>0</v>
      </c>
      <c r="R762" s="137">
        <f>Q762*H762</f>
        <v>0</v>
      </c>
      <c r="S762" s="137">
        <v>0</v>
      </c>
      <c r="T762" s="138">
        <f>S762*H762</f>
        <v>0</v>
      </c>
      <c r="AR762" s="139" t="s">
        <v>242</v>
      </c>
      <c r="AT762" s="139" t="s">
        <v>141</v>
      </c>
      <c r="AU762" s="139" t="s">
        <v>84</v>
      </c>
      <c r="AY762" s="17" t="s">
        <v>138</v>
      </c>
      <c r="BE762" s="140">
        <f>IF(N762="základní",J762,0)</f>
        <v>0</v>
      </c>
      <c r="BF762" s="140">
        <f>IF(N762="snížená",J762,0)</f>
        <v>0</v>
      </c>
      <c r="BG762" s="140">
        <f>IF(N762="zákl. přenesená",J762,0)</f>
        <v>0</v>
      </c>
      <c r="BH762" s="140">
        <f>IF(N762="sníž. přenesená",J762,0)</f>
        <v>0</v>
      </c>
      <c r="BI762" s="140">
        <f>IF(N762="nulová",J762,0)</f>
        <v>0</v>
      </c>
      <c r="BJ762" s="17" t="s">
        <v>82</v>
      </c>
      <c r="BK762" s="140">
        <f>ROUND(I762*H762,2)</f>
        <v>0</v>
      </c>
      <c r="BL762" s="17" t="s">
        <v>242</v>
      </c>
      <c r="BM762" s="139" t="s">
        <v>1230</v>
      </c>
    </row>
    <row r="763" spans="2:47" s="1" customFormat="1" ht="11.25">
      <c r="B763" s="32"/>
      <c r="D763" s="141" t="s">
        <v>147</v>
      </c>
      <c r="F763" s="142" t="s">
        <v>1231</v>
      </c>
      <c r="I763" s="143"/>
      <c r="L763" s="32"/>
      <c r="M763" s="144"/>
      <c r="T763" s="53"/>
      <c r="AT763" s="17" t="s">
        <v>147</v>
      </c>
      <c r="AU763" s="17" t="s">
        <v>84</v>
      </c>
    </row>
    <row r="764" spans="2:51" s="13" customFormat="1" ht="11.25">
      <c r="B764" s="152"/>
      <c r="D764" s="146" t="s">
        <v>149</v>
      </c>
      <c r="E764" s="153" t="s">
        <v>19</v>
      </c>
      <c r="F764" s="154" t="s">
        <v>91</v>
      </c>
      <c r="H764" s="155">
        <v>442</v>
      </c>
      <c r="I764" s="156"/>
      <c r="L764" s="152"/>
      <c r="M764" s="157"/>
      <c r="T764" s="158"/>
      <c r="AT764" s="153" t="s">
        <v>149</v>
      </c>
      <c r="AU764" s="153" t="s">
        <v>84</v>
      </c>
      <c r="AV764" s="13" t="s">
        <v>84</v>
      </c>
      <c r="AW764" s="13" t="s">
        <v>36</v>
      </c>
      <c r="AX764" s="13" t="s">
        <v>82</v>
      </c>
      <c r="AY764" s="153" t="s">
        <v>138</v>
      </c>
    </row>
    <row r="765" spans="2:47" s="1" customFormat="1" ht="11.25">
      <c r="B765" s="32"/>
      <c r="D765" s="146" t="s">
        <v>290</v>
      </c>
      <c r="F765" s="166" t="s">
        <v>291</v>
      </c>
      <c r="L765" s="32"/>
      <c r="M765" s="144"/>
      <c r="T765" s="53"/>
      <c r="AU765" s="17" t="s">
        <v>84</v>
      </c>
    </row>
    <row r="766" spans="2:47" s="1" customFormat="1" ht="11.25">
      <c r="B766" s="32"/>
      <c r="D766" s="146" t="s">
        <v>290</v>
      </c>
      <c r="F766" s="167" t="s">
        <v>177</v>
      </c>
      <c r="H766" s="168">
        <v>0</v>
      </c>
      <c r="L766" s="32"/>
      <c r="M766" s="144"/>
      <c r="T766" s="53"/>
      <c r="AU766" s="17" t="s">
        <v>84</v>
      </c>
    </row>
    <row r="767" spans="2:47" s="1" customFormat="1" ht="11.25">
      <c r="B767" s="32"/>
      <c r="D767" s="146" t="s">
        <v>290</v>
      </c>
      <c r="F767" s="167" t="s">
        <v>292</v>
      </c>
      <c r="H767" s="168">
        <v>115</v>
      </c>
      <c r="L767" s="32"/>
      <c r="M767" s="144"/>
      <c r="T767" s="53"/>
      <c r="AU767" s="17" t="s">
        <v>84</v>
      </c>
    </row>
    <row r="768" spans="2:47" s="1" customFormat="1" ht="11.25">
      <c r="B768" s="32"/>
      <c r="D768" s="146" t="s">
        <v>290</v>
      </c>
      <c r="F768" s="167" t="s">
        <v>191</v>
      </c>
      <c r="H768" s="168">
        <v>0</v>
      </c>
      <c r="L768" s="32"/>
      <c r="M768" s="144"/>
      <c r="T768" s="53"/>
      <c r="AU768" s="17" t="s">
        <v>84</v>
      </c>
    </row>
    <row r="769" spans="2:47" s="1" customFormat="1" ht="11.25">
      <c r="B769" s="32"/>
      <c r="D769" s="146" t="s">
        <v>290</v>
      </c>
      <c r="F769" s="167" t="s">
        <v>293</v>
      </c>
      <c r="H769" s="168">
        <v>60</v>
      </c>
      <c r="L769" s="32"/>
      <c r="M769" s="144"/>
      <c r="T769" s="53"/>
      <c r="AU769" s="17" t="s">
        <v>84</v>
      </c>
    </row>
    <row r="770" spans="2:47" s="1" customFormat="1" ht="11.25">
      <c r="B770" s="32"/>
      <c r="D770" s="146" t="s">
        <v>290</v>
      </c>
      <c r="F770" s="167" t="s">
        <v>193</v>
      </c>
      <c r="H770" s="168">
        <v>0</v>
      </c>
      <c r="L770" s="32"/>
      <c r="M770" s="144"/>
      <c r="T770" s="53"/>
      <c r="AU770" s="17" t="s">
        <v>84</v>
      </c>
    </row>
    <row r="771" spans="2:47" s="1" customFormat="1" ht="11.25">
      <c r="B771" s="32"/>
      <c r="D771" s="146" t="s">
        <v>290</v>
      </c>
      <c r="F771" s="167" t="s">
        <v>294</v>
      </c>
      <c r="H771" s="168">
        <v>68</v>
      </c>
      <c r="L771" s="32"/>
      <c r="M771" s="144"/>
      <c r="T771" s="53"/>
      <c r="AU771" s="17" t="s">
        <v>84</v>
      </c>
    </row>
    <row r="772" spans="2:47" s="1" customFormat="1" ht="11.25">
      <c r="B772" s="32"/>
      <c r="D772" s="146" t="s">
        <v>290</v>
      </c>
      <c r="F772" s="167" t="s">
        <v>195</v>
      </c>
      <c r="H772" s="168">
        <v>0</v>
      </c>
      <c r="L772" s="32"/>
      <c r="M772" s="144"/>
      <c r="T772" s="53"/>
      <c r="AU772" s="17" t="s">
        <v>84</v>
      </c>
    </row>
    <row r="773" spans="2:47" s="1" customFormat="1" ht="11.25">
      <c r="B773" s="32"/>
      <c r="D773" s="146" t="s">
        <v>290</v>
      </c>
      <c r="F773" s="167" t="s">
        <v>295</v>
      </c>
      <c r="H773" s="168">
        <v>54</v>
      </c>
      <c r="L773" s="32"/>
      <c r="M773" s="144"/>
      <c r="T773" s="53"/>
      <c r="AU773" s="17" t="s">
        <v>84</v>
      </c>
    </row>
    <row r="774" spans="2:47" s="1" customFormat="1" ht="11.25">
      <c r="B774" s="32"/>
      <c r="D774" s="146" t="s">
        <v>290</v>
      </c>
      <c r="F774" s="167" t="s">
        <v>197</v>
      </c>
      <c r="H774" s="168">
        <v>0</v>
      </c>
      <c r="L774" s="32"/>
      <c r="M774" s="144"/>
      <c r="T774" s="53"/>
      <c r="AU774" s="17" t="s">
        <v>84</v>
      </c>
    </row>
    <row r="775" spans="2:47" s="1" customFormat="1" ht="11.25">
      <c r="B775" s="32"/>
      <c r="D775" s="146" t="s">
        <v>290</v>
      </c>
      <c r="F775" s="167" t="s">
        <v>296</v>
      </c>
      <c r="H775" s="168">
        <v>50</v>
      </c>
      <c r="L775" s="32"/>
      <c r="M775" s="144"/>
      <c r="T775" s="53"/>
      <c r="AU775" s="17" t="s">
        <v>84</v>
      </c>
    </row>
    <row r="776" spans="2:47" s="1" customFormat="1" ht="11.25">
      <c r="B776" s="32"/>
      <c r="D776" s="146" t="s">
        <v>290</v>
      </c>
      <c r="F776" s="167" t="s">
        <v>198</v>
      </c>
      <c r="H776" s="168">
        <v>0</v>
      </c>
      <c r="L776" s="32"/>
      <c r="M776" s="144"/>
      <c r="T776" s="53"/>
      <c r="AU776" s="17" t="s">
        <v>84</v>
      </c>
    </row>
    <row r="777" spans="2:47" s="1" customFormat="1" ht="11.25">
      <c r="B777" s="32"/>
      <c r="D777" s="146" t="s">
        <v>290</v>
      </c>
      <c r="F777" s="167" t="s">
        <v>297</v>
      </c>
      <c r="H777" s="168">
        <v>95</v>
      </c>
      <c r="L777" s="32"/>
      <c r="M777" s="144"/>
      <c r="T777" s="53"/>
      <c r="AU777" s="17" t="s">
        <v>84</v>
      </c>
    </row>
    <row r="778" spans="2:47" s="1" customFormat="1" ht="11.25">
      <c r="B778" s="32"/>
      <c r="D778" s="146" t="s">
        <v>290</v>
      </c>
      <c r="F778" s="167" t="s">
        <v>202</v>
      </c>
      <c r="H778" s="168">
        <v>442</v>
      </c>
      <c r="L778" s="32"/>
      <c r="M778" s="144"/>
      <c r="T778" s="53"/>
      <c r="AU778" s="17" t="s">
        <v>84</v>
      </c>
    </row>
    <row r="779" spans="2:65" s="1" customFormat="1" ht="16.5" customHeight="1">
      <c r="B779" s="32"/>
      <c r="C779" s="128" t="s">
        <v>1232</v>
      </c>
      <c r="D779" s="128" t="s">
        <v>141</v>
      </c>
      <c r="E779" s="129" t="s">
        <v>1233</v>
      </c>
      <c r="F779" s="130" t="s">
        <v>1234</v>
      </c>
      <c r="G779" s="131" t="s">
        <v>144</v>
      </c>
      <c r="H779" s="132">
        <v>442</v>
      </c>
      <c r="I779" s="133"/>
      <c r="J779" s="134">
        <f>ROUND(I779*H779,2)</f>
        <v>0</v>
      </c>
      <c r="K779" s="130" t="s">
        <v>145</v>
      </c>
      <c r="L779" s="32"/>
      <c r="M779" s="135" t="s">
        <v>19</v>
      </c>
      <c r="N779" s="136" t="s">
        <v>45</v>
      </c>
      <c r="P779" s="137">
        <f>O779*H779</f>
        <v>0</v>
      </c>
      <c r="Q779" s="137">
        <v>0</v>
      </c>
      <c r="R779" s="137">
        <f>Q779*H779</f>
        <v>0</v>
      </c>
      <c r="S779" s="137">
        <v>0</v>
      </c>
      <c r="T779" s="138">
        <f>S779*H779</f>
        <v>0</v>
      </c>
      <c r="AR779" s="139" t="s">
        <v>242</v>
      </c>
      <c r="AT779" s="139" t="s">
        <v>141</v>
      </c>
      <c r="AU779" s="139" t="s">
        <v>84</v>
      </c>
      <c r="AY779" s="17" t="s">
        <v>138</v>
      </c>
      <c r="BE779" s="140">
        <f>IF(N779="základní",J779,0)</f>
        <v>0</v>
      </c>
      <c r="BF779" s="140">
        <f>IF(N779="snížená",J779,0)</f>
        <v>0</v>
      </c>
      <c r="BG779" s="140">
        <f>IF(N779="zákl. přenesená",J779,0)</f>
        <v>0</v>
      </c>
      <c r="BH779" s="140">
        <f>IF(N779="sníž. přenesená",J779,0)</f>
        <v>0</v>
      </c>
      <c r="BI779" s="140">
        <f>IF(N779="nulová",J779,0)</f>
        <v>0</v>
      </c>
      <c r="BJ779" s="17" t="s">
        <v>82</v>
      </c>
      <c r="BK779" s="140">
        <f>ROUND(I779*H779,2)</f>
        <v>0</v>
      </c>
      <c r="BL779" s="17" t="s">
        <v>242</v>
      </c>
      <c r="BM779" s="139" t="s">
        <v>1235</v>
      </c>
    </row>
    <row r="780" spans="2:47" s="1" customFormat="1" ht="11.25">
      <c r="B780" s="32"/>
      <c r="D780" s="141" t="s">
        <v>147</v>
      </c>
      <c r="F780" s="142" t="s">
        <v>1236</v>
      </c>
      <c r="I780" s="143"/>
      <c r="L780" s="32"/>
      <c r="M780" s="144"/>
      <c r="T780" s="53"/>
      <c r="AT780" s="17" t="s">
        <v>147</v>
      </c>
      <c r="AU780" s="17" t="s">
        <v>84</v>
      </c>
    </row>
    <row r="781" spans="2:51" s="13" customFormat="1" ht="11.25">
      <c r="B781" s="152"/>
      <c r="D781" s="146" t="s">
        <v>149</v>
      </c>
      <c r="E781" s="153" t="s">
        <v>19</v>
      </c>
      <c r="F781" s="154" t="s">
        <v>91</v>
      </c>
      <c r="H781" s="155">
        <v>442</v>
      </c>
      <c r="I781" s="156"/>
      <c r="L781" s="152"/>
      <c r="M781" s="157"/>
      <c r="T781" s="158"/>
      <c r="AT781" s="153" t="s">
        <v>149</v>
      </c>
      <c r="AU781" s="153" t="s">
        <v>84</v>
      </c>
      <c r="AV781" s="13" t="s">
        <v>84</v>
      </c>
      <c r="AW781" s="13" t="s">
        <v>36</v>
      </c>
      <c r="AX781" s="13" t="s">
        <v>82</v>
      </c>
      <c r="AY781" s="153" t="s">
        <v>138</v>
      </c>
    </row>
    <row r="782" spans="2:47" s="1" customFormat="1" ht="11.25">
      <c r="B782" s="32"/>
      <c r="D782" s="146" t="s">
        <v>290</v>
      </c>
      <c r="F782" s="166" t="s">
        <v>291</v>
      </c>
      <c r="L782" s="32"/>
      <c r="M782" s="144"/>
      <c r="T782" s="53"/>
      <c r="AU782" s="17" t="s">
        <v>84</v>
      </c>
    </row>
    <row r="783" spans="2:47" s="1" customFormat="1" ht="11.25">
      <c r="B783" s="32"/>
      <c r="D783" s="146" t="s">
        <v>290</v>
      </c>
      <c r="F783" s="167" t="s">
        <v>177</v>
      </c>
      <c r="H783" s="168">
        <v>0</v>
      </c>
      <c r="L783" s="32"/>
      <c r="M783" s="144"/>
      <c r="T783" s="53"/>
      <c r="AU783" s="17" t="s">
        <v>84</v>
      </c>
    </row>
    <row r="784" spans="2:47" s="1" customFormat="1" ht="11.25">
      <c r="B784" s="32"/>
      <c r="D784" s="146" t="s">
        <v>290</v>
      </c>
      <c r="F784" s="167" t="s">
        <v>292</v>
      </c>
      <c r="H784" s="168">
        <v>115</v>
      </c>
      <c r="L784" s="32"/>
      <c r="M784" s="144"/>
      <c r="T784" s="53"/>
      <c r="AU784" s="17" t="s">
        <v>84</v>
      </c>
    </row>
    <row r="785" spans="2:47" s="1" customFormat="1" ht="11.25">
      <c r="B785" s="32"/>
      <c r="D785" s="146" t="s">
        <v>290</v>
      </c>
      <c r="F785" s="167" t="s">
        <v>191</v>
      </c>
      <c r="H785" s="168">
        <v>0</v>
      </c>
      <c r="L785" s="32"/>
      <c r="M785" s="144"/>
      <c r="T785" s="53"/>
      <c r="AU785" s="17" t="s">
        <v>84</v>
      </c>
    </row>
    <row r="786" spans="2:47" s="1" customFormat="1" ht="11.25">
      <c r="B786" s="32"/>
      <c r="D786" s="146" t="s">
        <v>290</v>
      </c>
      <c r="F786" s="167" t="s">
        <v>293</v>
      </c>
      <c r="H786" s="168">
        <v>60</v>
      </c>
      <c r="L786" s="32"/>
      <c r="M786" s="144"/>
      <c r="T786" s="53"/>
      <c r="AU786" s="17" t="s">
        <v>84</v>
      </c>
    </row>
    <row r="787" spans="2:47" s="1" customFormat="1" ht="11.25">
      <c r="B787" s="32"/>
      <c r="D787" s="146" t="s">
        <v>290</v>
      </c>
      <c r="F787" s="167" t="s">
        <v>193</v>
      </c>
      <c r="H787" s="168">
        <v>0</v>
      </c>
      <c r="L787" s="32"/>
      <c r="M787" s="144"/>
      <c r="T787" s="53"/>
      <c r="AU787" s="17" t="s">
        <v>84</v>
      </c>
    </row>
    <row r="788" spans="2:47" s="1" customFormat="1" ht="11.25">
      <c r="B788" s="32"/>
      <c r="D788" s="146" t="s">
        <v>290</v>
      </c>
      <c r="F788" s="167" t="s">
        <v>294</v>
      </c>
      <c r="H788" s="168">
        <v>68</v>
      </c>
      <c r="L788" s="32"/>
      <c r="M788" s="144"/>
      <c r="T788" s="53"/>
      <c r="AU788" s="17" t="s">
        <v>84</v>
      </c>
    </row>
    <row r="789" spans="2:47" s="1" customFormat="1" ht="11.25">
      <c r="B789" s="32"/>
      <c r="D789" s="146" t="s">
        <v>290</v>
      </c>
      <c r="F789" s="167" t="s">
        <v>195</v>
      </c>
      <c r="H789" s="168">
        <v>0</v>
      </c>
      <c r="L789" s="32"/>
      <c r="M789" s="144"/>
      <c r="T789" s="53"/>
      <c r="AU789" s="17" t="s">
        <v>84</v>
      </c>
    </row>
    <row r="790" spans="2:47" s="1" customFormat="1" ht="11.25">
      <c r="B790" s="32"/>
      <c r="D790" s="146" t="s">
        <v>290</v>
      </c>
      <c r="F790" s="167" t="s">
        <v>295</v>
      </c>
      <c r="H790" s="168">
        <v>54</v>
      </c>
      <c r="L790" s="32"/>
      <c r="M790" s="144"/>
      <c r="T790" s="53"/>
      <c r="AU790" s="17" t="s">
        <v>84</v>
      </c>
    </row>
    <row r="791" spans="2:47" s="1" customFormat="1" ht="11.25">
      <c r="B791" s="32"/>
      <c r="D791" s="146" t="s">
        <v>290</v>
      </c>
      <c r="F791" s="167" t="s">
        <v>197</v>
      </c>
      <c r="H791" s="168">
        <v>0</v>
      </c>
      <c r="L791" s="32"/>
      <c r="M791" s="144"/>
      <c r="T791" s="53"/>
      <c r="AU791" s="17" t="s">
        <v>84</v>
      </c>
    </row>
    <row r="792" spans="2:47" s="1" customFormat="1" ht="11.25">
      <c r="B792" s="32"/>
      <c r="D792" s="146" t="s">
        <v>290</v>
      </c>
      <c r="F792" s="167" t="s">
        <v>296</v>
      </c>
      <c r="H792" s="168">
        <v>50</v>
      </c>
      <c r="L792" s="32"/>
      <c r="M792" s="144"/>
      <c r="T792" s="53"/>
      <c r="AU792" s="17" t="s">
        <v>84</v>
      </c>
    </row>
    <row r="793" spans="2:47" s="1" customFormat="1" ht="11.25">
      <c r="B793" s="32"/>
      <c r="D793" s="146" t="s">
        <v>290</v>
      </c>
      <c r="F793" s="167" t="s">
        <v>198</v>
      </c>
      <c r="H793" s="168">
        <v>0</v>
      </c>
      <c r="L793" s="32"/>
      <c r="M793" s="144"/>
      <c r="T793" s="53"/>
      <c r="AU793" s="17" t="s">
        <v>84</v>
      </c>
    </row>
    <row r="794" spans="2:47" s="1" customFormat="1" ht="11.25">
      <c r="B794" s="32"/>
      <c r="D794" s="146" t="s">
        <v>290</v>
      </c>
      <c r="F794" s="167" t="s">
        <v>297</v>
      </c>
      <c r="H794" s="168">
        <v>95</v>
      </c>
      <c r="L794" s="32"/>
      <c r="M794" s="144"/>
      <c r="T794" s="53"/>
      <c r="AU794" s="17" t="s">
        <v>84</v>
      </c>
    </row>
    <row r="795" spans="2:47" s="1" customFormat="1" ht="11.25">
      <c r="B795" s="32"/>
      <c r="D795" s="146" t="s">
        <v>290</v>
      </c>
      <c r="F795" s="167" t="s">
        <v>202</v>
      </c>
      <c r="H795" s="168">
        <v>442</v>
      </c>
      <c r="L795" s="32"/>
      <c r="M795" s="144"/>
      <c r="T795" s="53"/>
      <c r="AU795" s="17" t="s">
        <v>84</v>
      </c>
    </row>
    <row r="796" spans="2:65" s="1" customFormat="1" ht="16.5" customHeight="1">
      <c r="B796" s="32"/>
      <c r="C796" s="128" t="s">
        <v>1237</v>
      </c>
      <c r="D796" s="128" t="s">
        <v>141</v>
      </c>
      <c r="E796" s="129" t="s">
        <v>1238</v>
      </c>
      <c r="F796" s="130" t="s">
        <v>1239</v>
      </c>
      <c r="G796" s="131" t="s">
        <v>144</v>
      </c>
      <c r="H796" s="132">
        <v>884</v>
      </c>
      <c r="I796" s="133"/>
      <c r="J796" s="134">
        <f>ROUND(I796*H796,2)</f>
        <v>0</v>
      </c>
      <c r="K796" s="130" t="s">
        <v>145</v>
      </c>
      <c r="L796" s="32"/>
      <c r="M796" s="135" t="s">
        <v>19</v>
      </c>
      <c r="N796" s="136" t="s">
        <v>45</v>
      </c>
      <c r="P796" s="137">
        <f>O796*H796</f>
        <v>0</v>
      </c>
      <c r="Q796" s="137">
        <v>3E-05</v>
      </c>
      <c r="R796" s="137">
        <f>Q796*H796</f>
        <v>0.026520000000000002</v>
      </c>
      <c r="S796" s="137">
        <v>0</v>
      </c>
      <c r="T796" s="138">
        <f>S796*H796</f>
        <v>0</v>
      </c>
      <c r="AR796" s="139" t="s">
        <v>242</v>
      </c>
      <c r="AT796" s="139" t="s">
        <v>141</v>
      </c>
      <c r="AU796" s="139" t="s">
        <v>84</v>
      </c>
      <c r="AY796" s="17" t="s">
        <v>138</v>
      </c>
      <c r="BE796" s="140">
        <f>IF(N796="základní",J796,0)</f>
        <v>0</v>
      </c>
      <c r="BF796" s="140">
        <f>IF(N796="snížená",J796,0)</f>
        <v>0</v>
      </c>
      <c r="BG796" s="140">
        <f>IF(N796="zákl. přenesená",J796,0)</f>
        <v>0</v>
      </c>
      <c r="BH796" s="140">
        <f>IF(N796="sníž. přenesená",J796,0)</f>
        <v>0</v>
      </c>
      <c r="BI796" s="140">
        <f>IF(N796="nulová",J796,0)</f>
        <v>0</v>
      </c>
      <c r="BJ796" s="17" t="s">
        <v>82</v>
      </c>
      <c r="BK796" s="140">
        <f>ROUND(I796*H796,2)</f>
        <v>0</v>
      </c>
      <c r="BL796" s="17" t="s">
        <v>242</v>
      </c>
      <c r="BM796" s="139" t="s">
        <v>1240</v>
      </c>
    </row>
    <row r="797" spans="2:47" s="1" customFormat="1" ht="11.25">
      <c r="B797" s="32"/>
      <c r="D797" s="141" t="s">
        <v>147</v>
      </c>
      <c r="F797" s="142" t="s">
        <v>1241</v>
      </c>
      <c r="I797" s="143"/>
      <c r="L797" s="32"/>
      <c r="M797" s="144"/>
      <c r="T797" s="53"/>
      <c r="AT797" s="17" t="s">
        <v>147</v>
      </c>
      <c r="AU797" s="17" t="s">
        <v>84</v>
      </c>
    </row>
    <row r="798" spans="2:51" s="13" customFormat="1" ht="11.25">
      <c r="B798" s="152"/>
      <c r="D798" s="146" t="s">
        <v>149</v>
      </c>
      <c r="E798" s="153" t="s">
        <v>19</v>
      </c>
      <c r="F798" s="154" t="s">
        <v>1242</v>
      </c>
      <c r="H798" s="155">
        <v>884</v>
      </c>
      <c r="I798" s="156"/>
      <c r="L798" s="152"/>
      <c r="M798" s="157"/>
      <c r="T798" s="158"/>
      <c r="AT798" s="153" t="s">
        <v>149</v>
      </c>
      <c r="AU798" s="153" t="s">
        <v>84</v>
      </c>
      <c r="AV798" s="13" t="s">
        <v>84</v>
      </c>
      <c r="AW798" s="13" t="s">
        <v>36</v>
      </c>
      <c r="AX798" s="13" t="s">
        <v>82</v>
      </c>
      <c r="AY798" s="153" t="s">
        <v>138</v>
      </c>
    </row>
    <row r="799" spans="2:47" s="1" customFormat="1" ht="11.25">
      <c r="B799" s="32"/>
      <c r="D799" s="146" t="s">
        <v>290</v>
      </c>
      <c r="F799" s="166" t="s">
        <v>291</v>
      </c>
      <c r="L799" s="32"/>
      <c r="M799" s="144"/>
      <c r="T799" s="53"/>
      <c r="AU799" s="17" t="s">
        <v>84</v>
      </c>
    </row>
    <row r="800" spans="2:47" s="1" customFormat="1" ht="11.25">
      <c r="B800" s="32"/>
      <c r="D800" s="146" t="s">
        <v>290</v>
      </c>
      <c r="F800" s="167" t="s">
        <v>177</v>
      </c>
      <c r="H800" s="168">
        <v>0</v>
      </c>
      <c r="L800" s="32"/>
      <c r="M800" s="144"/>
      <c r="T800" s="53"/>
      <c r="AU800" s="17" t="s">
        <v>84</v>
      </c>
    </row>
    <row r="801" spans="2:47" s="1" customFormat="1" ht="11.25">
      <c r="B801" s="32"/>
      <c r="D801" s="146" t="s">
        <v>290</v>
      </c>
      <c r="F801" s="167" t="s">
        <v>292</v>
      </c>
      <c r="H801" s="168">
        <v>115</v>
      </c>
      <c r="L801" s="32"/>
      <c r="M801" s="144"/>
      <c r="T801" s="53"/>
      <c r="AU801" s="17" t="s">
        <v>84</v>
      </c>
    </row>
    <row r="802" spans="2:47" s="1" customFormat="1" ht="11.25">
      <c r="B802" s="32"/>
      <c r="D802" s="146" t="s">
        <v>290</v>
      </c>
      <c r="F802" s="167" t="s">
        <v>191</v>
      </c>
      <c r="H802" s="168">
        <v>0</v>
      </c>
      <c r="L802" s="32"/>
      <c r="M802" s="144"/>
      <c r="T802" s="53"/>
      <c r="AU802" s="17" t="s">
        <v>84</v>
      </c>
    </row>
    <row r="803" spans="2:47" s="1" customFormat="1" ht="11.25">
      <c r="B803" s="32"/>
      <c r="D803" s="146" t="s">
        <v>290</v>
      </c>
      <c r="F803" s="167" t="s">
        <v>293</v>
      </c>
      <c r="H803" s="168">
        <v>60</v>
      </c>
      <c r="L803" s="32"/>
      <c r="M803" s="144"/>
      <c r="T803" s="53"/>
      <c r="AU803" s="17" t="s">
        <v>84</v>
      </c>
    </row>
    <row r="804" spans="2:47" s="1" customFormat="1" ht="11.25">
      <c r="B804" s="32"/>
      <c r="D804" s="146" t="s">
        <v>290</v>
      </c>
      <c r="F804" s="167" t="s">
        <v>193</v>
      </c>
      <c r="H804" s="168">
        <v>0</v>
      </c>
      <c r="L804" s="32"/>
      <c r="M804" s="144"/>
      <c r="T804" s="53"/>
      <c r="AU804" s="17" t="s">
        <v>84</v>
      </c>
    </row>
    <row r="805" spans="2:47" s="1" customFormat="1" ht="11.25">
      <c r="B805" s="32"/>
      <c r="D805" s="146" t="s">
        <v>290</v>
      </c>
      <c r="F805" s="167" t="s">
        <v>294</v>
      </c>
      <c r="H805" s="168">
        <v>68</v>
      </c>
      <c r="L805" s="32"/>
      <c r="M805" s="144"/>
      <c r="T805" s="53"/>
      <c r="AU805" s="17" t="s">
        <v>84</v>
      </c>
    </row>
    <row r="806" spans="2:47" s="1" customFormat="1" ht="11.25">
      <c r="B806" s="32"/>
      <c r="D806" s="146" t="s">
        <v>290</v>
      </c>
      <c r="F806" s="167" t="s">
        <v>195</v>
      </c>
      <c r="H806" s="168">
        <v>0</v>
      </c>
      <c r="L806" s="32"/>
      <c r="M806" s="144"/>
      <c r="T806" s="53"/>
      <c r="AU806" s="17" t="s">
        <v>84</v>
      </c>
    </row>
    <row r="807" spans="2:47" s="1" customFormat="1" ht="11.25">
      <c r="B807" s="32"/>
      <c r="D807" s="146" t="s">
        <v>290</v>
      </c>
      <c r="F807" s="167" t="s">
        <v>295</v>
      </c>
      <c r="H807" s="168">
        <v>54</v>
      </c>
      <c r="L807" s="32"/>
      <c r="M807" s="144"/>
      <c r="T807" s="53"/>
      <c r="AU807" s="17" t="s">
        <v>84</v>
      </c>
    </row>
    <row r="808" spans="2:47" s="1" customFormat="1" ht="11.25">
      <c r="B808" s="32"/>
      <c r="D808" s="146" t="s">
        <v>290</v>
      </c>
      <c r="F808" s="167" t="s">
        <v>197</v>
      </c>
      <c r="H808" s="168">
        <v>0</v>
      </c>
      <c r="L808" s="32"/>
      <c r="M808" s="144"/>
      <c r="T808" s="53"/>
      <c r="AU808" s="17" t="s">
        <v>84</v>
      </c>
    </row>
    <row r="809" spans="2:47" s="1" customFormat="1" ht="11.25">
      <c r="B809" s="32"/>
      <c r="D809" s="146" t="s">
        <v>290</v>
      </c>
      <c r="F809" s="167" t="s">
        <v>296</v>
      </c>
      <c r="H809" s="168">
        <v>50</v>
      </c>
      <c r="L809" s="32"/>
      <c r="M809" s="144"/>
      <c r="T809" s="53"/>
      <c r="AU809" s="17" t="s">
        <v>84</v>
      </c>
    </row>
    <row r="810" spans="2:47" s="1" customFormat="1" ht="11.25">
      <c r="B810" s="32"/>
      <c r="D810" s="146" t="s">
        <v>290</v>
      </c>
      <c r="F810" s="167" t="s">
        <v>198</v>
      </c>
      <c r="H810" s="168">
        <v>0</v>
      </c>
      <c r="L810" s="32"/>
      <c r="M810" s="144"/>
      <c r="T810" s="53"/>
      <c r="AU810" s="17" t="s">
        <v>84</v>
      </c>
    </row>
    <row r="811" spans="2:47" s="1" customFormat="1" ht="11.25">
      <c r="B811" s="32"/>
      <c r="D811" s="146" t="s">
        <v>290</v>
      </c>
      <c r="F811" s="167" t="s">
        <v>297</v>
      </c>
      <c r="H811" s="168">
        <v>95</v>
      </c>
      <c r="L811" s="32"/>
      <c r="M811" s="144"/>
      <c r="T811" s="53"/>
      <c r="AU811" s="17" t="s">
        <v>84</v>
      </c>
    </row>
    <row r="812" spans="2:47" s="1" customFormat="1" ht="11.25">
      <c r="B812" s="32"/>
      <c r="D812" s="146" t="s">
        <v>290</v>
      </c>
      <c r="F812" s="167" t="s">
        <v>202</v>
      </c>
      <c r="H812" s="168">
        <v>442</v>
      </c>
      <c r="L812" s="32"/>
      <c r="M812" s="144"/>
      <c r="T812" s="53"/>
      <c r="AU812" s="17" t="s">
        <v>84</v>
      </c>
    </row>
    <row r="813" spans="2:65" s="1" customFormat="1" ht="24.2" customHeight="1">
      <c r="B813" s="32"/>
      <c r="C813" s="128" t="s">
        <v>1243</v>
      </c>
      <c r="D813" s="128" t="s">
        <v>141</v>
      </c>
      <c r="E813" s="129" t="s">
        <v>1244</v>
      </c>
      <c r="F813" s="130" t="s">
        <v>1245</v>
      </c>
      <c r="G813" s="131" t="s">
        <v>144</v>
      </c>
      <c r="H813" s="132">
        <v>380</v>
      </c>
      <c r="I813" s="133"/>
      <c r="J813" s="134">
        <f>ROUND(I813*H813,2)</f>
        <v>0</v>
      </c>
      <c r="K813" s="130" t="s">
        <v>145</v>
      </c>
      <c r="L813" s="32"/>
      <c r="M813" s="135" t="s">
        <v>19</v>
      </c>
      <c r="N813" s="136" t="s">
        <v>45</v>
      </c>
      <c r="P813" s="137">
        <f>O813*H813</f>
        <v>0</v>
      </c>
      <c r="Q813" s="137">
        <v>0.0075</v>
      </c>
      <c r="R813" s="137">
        <f>Q813*H813</f>
        <v>2.85</v>
      </c>
      <c r="S813" s="137">
        <v>0</v>
      </c>
      <c r="T813" s="138">
        <f>S813*H813</f>
        <v>0</v>
      </c>
      <c r="AR813" s="139" t="s">
        <v>242</v>
      </c>
      <c r="AT813" s="139" t="s">
        <v>141</v>
      </c>
      <c r="AU813" s="139" t="s">
        <v>84</v>
      </c>
      <c r="AY813" s="17" t="s">
        <v>138</v>
      </c>
      <c r="BE813" s="140">
        <f>IF(N813="základní",J813,0)</f>
        <v>0</v>
      </c>
      <c r="BF813" s="140">
        <f>IF(N813="snížená",J813,0)</f>
        <v>0</v>
      </c>
      <c r="BG813" s="140">
        <f>IF(N813="zákl. přenesená",J813,0)</f>
        <v>0</v>
      </c>
      <c r="BH813" s="140">
        <f>IF(N813="sníž. přenesená",J813,0)</f>
        <v>0</v>
      </c>
      <c r="BI813" s="140">
        <f>IF(N813="nulová",J813,0)</f>
        <v>0</v>
      </c>
      <c r="BJ813" s="17" t="s">
        <v>82</v>
      </c>
      <c r="BK813" s="140">
        <f>ROUND(I813*H813,2)</f>
        <v>0</v>
      </c>
      <c r="BL813" s="17" t="s">
        <v>242</v>
      </c>
      <c r="BM813" s="139" t="s">
        <v>1246</v>
      </c>
    </row>
    <row r="814" spans="2:47" s="1" customFormat="1" ht="11.25">
      <c r="B814" s="32"/>
      <c r="D814" s="141" t="s">
        <v>147</v>
      </c>
      <c r="F814" s="142" t="s">
        <v>1247</v>
      </c>
      <c r="I814" s="143"/>
      <c r="L814" s="32"/>
      <c r="M814" s="144"/>
      <c r="T814" s="53"/>
      <c r="AT814" s="17" t="s">
        <v>147</v>
      </c>
      <c r="AU814" s="17" t="s">
        <v>84</v>
      </c>
    </row>
    <row r="815" spans="2:51" s="13" customFormat="1" ht="11.25">
      <c r="B815" s="152"/>
      <c r="D815" s="146" t="s">
        <v>149</v>
      </c>
      <c r="E815" s="153" t="s">
        <v>19</v>
      </c>
      <c r="F815" s="154" t="s">
        <v>91</v>
      </c>
      <c r="H815" s="155">
        <v>442</v>
      </c>
      <c r="I815" s="156"/>
      <c r="L815" s="152"/>
      <c r="M815" s="157"/>
      <c r="T815" s="158"/>
      <c r="AT815" s="153" t="s">
        <v>149</v>
      </c>
      <c r="AU815" s="153" t="s">
        <v>84</v>
      </c>
      <c r="AV815" s="13" t="s">
        <v>84</v>
      </c>
      <c r="AW815" s="13" t="s">
        <v>36</v>
      </c>
      <c r="AX815" s="13" t="s">
        <v>74</v>
      </c>
      <c r="AY815" s="153" t="s">
        <v>138</v>
      </c>
    </row>
    <row r="816" spans="2:51" s="12" customFormat="1" ht="11.25">
      <c r="B816" s="145"/>
      <c r="D816" s="146" t="s">
        <v>149</v>
      </c>
      <c r="E816" s="147" t="s">
        <v>19</v>
      </c>
      <c r="F816" s="148" t="s">
        <v>288</v>
      </c>
      <c r="H816" s="147" t="s">
        <v>19</v>
      </c>
      <c r="I816" s="149"/>
      <c r="L816" s="145"/>
      <c r="M816" s="150"/>
      <c r="T816" s="151"/>
      <c r="AT816" s="147" t="s">
        <v>149</v>
      </c>
      <c r="AU816" s="147" t="s">
        <v>84</v>
      </c>
      <c r="AV816" s="12" t="s">
        <v>82</v>
      </c>
      <c r="AW816" s="12" t="s">
        <v>36</v>
      </c>
      <c r="AX816" s="12" t="s">
        <v>74</v>
      </c>
      <c r="AY816" s="147" t="s">
        <v>138</v>
      </c>
    </row>
    <row r="817" spans="2:51" s="13" customFormat="1" ht="11.25">
      <c r="B817" s="152"/>
      <c r="D817" s="146" t="s">
        <v>149</v>
      </c>
      <c r="E817" s="153" t="s">
        <v>19</v>
      </c>
      <c r="F817" s="154" t="s">
        <v>289</v>
      </c>
      <c r="H817" s="155">
        <v>-62</v>
      </c>
      <c r="I817" s="156"/>
      <c r="L817" s="152"/>
      <c r="M817" s="157"/>
      <c r="T817" s="158"/>
      <c r="AT817" s="153" t="s">
        <v>149</v>
      </c>
      <c r="AU817" s="153" t="s">
        <v>84</v>
      </c>
      <c r="AV817" s="13" t="s">
        <v>84</v>
      </c>
      <c r="AW817" s="13" t="s">
        <v>36</v>
      </c>
      <c r="AX817" s="13" t="s">
        <v>74</v>
      </c>
      <c r="AY817" s="153" t="s">
        <v>138</v>
      </c>
    </row>
    <row r="818" spans="2:51" s="14" customFormat="1" ht="11.25">
      <c r="B818" s="159"/>
      <c r="D818" s="146" t="s">
        <v>149</v>
      </c>
      <c r="E818" s="160" t="s">
        <v>19</v>
      </c>
      <c r="F818" s="161" t="s">
        <v>202</v>
      </c>
      <c r="H818" s="162">
        <v>380</v>
      </c>
      <c r="I818" s="163"/>
      <c r="L818" s="159"/>
      <c r="M818" s="164"/>
      <c r="T818" s="165"/>
      <c r="AT818" s="160" t="s">
        <v>149</v>
      </c>
      <c r="AU818" s="160" t="s">
        <v>84</v>
      </c>
      <c r="AV818" s="14" t="s">
        <v>139</v>
      </c>
      <c r="AW818" s="14" t="s">
        <v>36</v>
      </c>
      <c r="AX818" s="14" t="s">
        <v>82</v>
      </c>
      <c r="AY818" s="160" t="s">
        <v>138</v>
      </c>
    </row>
    <row r="819" spans="2:47" s="1" customFormat="1" ht="11.25">
      <c r="B819" s="32"/>
      <c r="D819" s="146" t="s">
        <v>290</v>
      </c>
      <c r="F819" s="166" t="s">
        <v>291</v>
      </c>
      <c r="L819" s="32"/>
      <c r="M819" s="144"/>
      <c r="T819" s="53"/>
      <c r="AU819" s="17" t="s">
        <v>84</v>
      </c>
    </row>
    <row r="820" spans="2:47" s="1" customFormat="1" ht="11.25">
      <c r="B820" s="32"/>
      <c r="D820" s="146" t="s">
        <v>290</v>
      </c>
      <c r="F820" s="167" t="s">
        <v>177</v>
      </c>
      <c r="H820" s="168">
        <v>0</v>
      </c>
      <c r="L820" s="32"/>
      <c r="M820" s="144"/>
      <c r="T820" s="53"/>
      <c r="AU820" s="17" t="s">
        <v>84</v>
      </c>
    </row>
    <row r="821" spans="2:47" s="1" customFormat="1" ht="11.25">
      <c r="B821" s="32"/>
      <c r="D821" s="146" t="s">
        <v>290</v>
      </c>
      <c r="F821" s="167" t="s">
        <v>292</v>
      </c>
      <c r="H821" s="168">
        <v>115</v>
      </c>
      <c r="L821" s="32"/>
      <c r="M821" s="144"/>
      <c r="T821" s="53"/>
      <c r="AU821" s="17" t="s">
        <v>84</v>
      </c>
    </row>
    <row r="822" spans="2:47" s="1" customFormat="1" ht="11.25">
      <c r="B822" s="32"/>
      <c r="D822" s="146" t="s">
        <v>290</v>
      </c>
      <c r="F822" s="167" t="s">
        <v>191</v>
      </c>
      <c r="H822" s="168">
        <v>0</v>
      </c>
      <c r="L822" s="32"/>
      <c r="M822" s="144"/>
      <c r="T822" s="53"/>
      <c r="AU822" s="17" t="s">
        <v>84</v>
      </c>
    </row>
    <row r="823" spans="2:47" s="1" customFormat="1" ht="11.25">
      <c r="B823" s="32"/>
      <c r="D823" s="146" t="s">
        <v>290</v>
      </c>
      <c r="F823" s="167" t="s">
        <v>293</v>
      </c>
      <c r="H823" s="168">
        <v>60</v>
      </c>
      <c r="L823" s="32"/>
      <c r="M823" s="144"/>
      <c r="T823" s="53"/>
      <c r="AU823" s="17" t="s">
        <v>84</v>
      </c>
    </row>
    <row r="824" spans="2:47" s="1" customFormat="1" ht="11.25">
      <c r="B824" s="32"/>
      <c r="D824" s="146" t="s">
        <v>290</v>
      </c>
      <c r="F824" s="167" t="s">
        <v>193</v>
      </c>
      <c r="H824" s="168">
        <v>0</v>
      </c>
      <c r="L824" s="32"/>
      <c r="M824" s="144"/>
      <c r="T824" s="53"/>
      <c r="AU824" s="17" t="s">
        <v>84</v>
      </c>
    </row>
    <row r="825" spans="2:47" s="1" customFormat="1" ht="11.25">
      <c r="B825" s="32"/>
      <c r="D825" s="146" t="s">
        <v>290</v>
      </c>
      <c r="F825" s="167" t="s">
        <v>294</v>
      </c>
      <c r="H825" s="168">
        <v>68</v>
      </c>
      <c r="L825" s="32"/>
      <c r="M825" s="144"/>
      <c r="T825" s="53"/>
      <c r="AU825" s="17" t="s">
        <v>84</v>
      </c>
    </row>
    <row r="826" spans="2:47" s="1" customFormat="1" ht="11.25">
      <c r="B826" s="32"/>
      <c r="D826" s="146" t="s">
        <v>290</v>
      </c>
      <c r="F826" s="167" t="s">
        <v>195</v>
      </c>
      <c r="H826" s="168">
        <v>0</v>
      </c>
      <c r="L826" s="32"/>
      <c r="M826" s="144"/>
      <c r="T826" s="53"/>
      <c r="AU826" s="17" t="s">
        <v>84</v>
      </c>
    </row>
    <row r="827" spans="2:47" s="1" customFormat="1" ht="11.25">
      <c r="B827" s="32"/>
      <c r="D827" s="146" t="s">
        <v>290</v>
      </c>
      <c r="F827" s="167" t="s">
        <v>295</v>
      </c>
      <c r="H827" s="168">
        <v>54</v>
      </c>
      <c r="L827" s="32"/>
      <c r="M827" s="144"/>
      <c r="T827" s="53"/>
      <c r="AU827" s="17" t="s">
        <v>84</v>
      </c>
    </row>
    <row r="828" spans="2:47" s="1" customFormat="1" ht="11.25">
      <c r="B828" s="32"/>
      <c r="D828" s="146" t="s">
        <v>290</v>
      </c>
      <c r="F828" s="167" t="s">
        <v>197</v>
      </c>
      <c r="H828" s="168">
        <v>0</v>
      </c>
      <c r="L828" s="32"/>
      <c r="M828" s="144"/>
      <c r="T828" s="53"/>
      <c r="AU828" s="17" t="s">
        <v>84</v>
      </c>
    </row>
    <row r="829" spans="2:47" s="1" customFormat="1" ht="11.25">
      <c r="B829" s="32"/>
      <c r="D829" s="146" t="s">
        <v>290</v>
      </c>
      <c r="F829" s="167" t="s">
        <v>296</v>
      </c>
      <c r="H829" s="168">
        <v>50</v>
      </c>
      <c r="L829" s="32"/>
      <c r="M829" s="144"/>
      <c r="T829" s="53"/>
      <c r="AU829" s="17" t="s">
        <v>84</v>
      </c>
    </row>
    <row r="830" spans="2:47" s="1" customFormat="1" ht="11.25">
      <c r="B830" s="32"/>
      <c r="D830" s="146" t="s">
        <v>290</v>
      </c>
      <c r="F830" s="167" t="s">
        <v>198</v>
      </c>
      <c r="H830" s="168">
        <v>0</v>
      </c>
      <c r="L830" s="32"/>
      <c r="M830" s="144"/>
      <c r="T830" s="53"/>
      <c r="AU830" s="17" t="s">
        <v>84</v>
      </c>
    </row>
    <row r="831" spans="2:47" s="1" customFormat="1" ht="11.25">
      <c r="B831" s="32"/>
      <c r="D831" s="146" t="s">
        <v>290</v>
      </c>
      <c r="F831" s="167" t="s">
        <v>297</v>
      </c>
      <c r="H831" s="168">
        <v>95</v>
      </c>
      <c r="L831" s="32"/>
      <c r="M831" s="144"/>
      <c r="T831" s="53"/>
      <c r="AU831" s="17" t="s">
        <v>84</v>
      </c>
    </row>
    <row r="832" spans="2:47" s="1" customFormat="1" ht="11.25">
      <c r="B832" s="32"/>
      <c r="D832" s="146" t="s">
        <v>290</v>
      </c>
      <c r="F832" s="167" t="s">
        <v>202</v>
      </c>
      <c r="H832" s="168">
        <v>442</v>
      </c>
      <c r="L832" s="32"/>
      <c r="M832" s="144"/>
      <c r="T832" s="53"/>
      <c r="AU832" s="17" t="s">
        <v>84</v>
      </c>
    </row>
    <row r="833" spans="2:65" s="1" customFormat="1" ht="16.5" customHeight="1">
      <c r="B833" s="32"/>
      <c r="C833" s="128" t="s">
        <v>1248</v>
      </c>
      <c r="D833" s="128" t="s">
        <v>141</v>
      </c>
      <c r="E833" s="129" t="s">
        <v>1249</v>
      </c>
      <c r="F833" s="130" t="s">
        <v>1250</v>
      </c>
      <c r="G833" s="131" t="s">
        <v>144</v>
      </c>
      <c r="H833" s="132">
        <v>442</v>
      </c>
      <c r="I833" s="133"/>
      <c r="J833" s="134">
        <f>ROUND(I833*H833,2)</f>
        <v>0</v>
      </c>
      <c r="K833" s="130" t="s">
        <v>145</v>
      </c>
      <c r="L833" s="32"/>
      <c r="M833" s="135" t="s">
        <v>19</v>
      </c>
      <c r="N833" s="136" t="s">
        <v>45</v>
      </c>
      <c r="P833" s="137">
        <f>O833*H833</f>
        <v>0</v>
      </c>
      <c r="Q833" s="137">
        <v>0</v>
      </c>
      <c r="R833" s="137">
        <f>Q833*H833</f>
        <v>0</v>
      </c>
      <c r="S833" s="137">
        <v>0.0025</v>
      </c>
      <c r="T833" s="138">
        <f>S833*H833</f>
        <v>1.105</v>
      </c>
      <c r="AR833" s="139" t="s">
        <v>242</v>
      </c>
      <c r="AT833" s="139" t="s">
        <v>141</v>
      </c>
      <c r="AU833" s="139" t="s">
        <v>84</v>
      </c>
      <c r="AY833" s="17" t="s">
        <v>138</v>
      </c>
      <c r="BE833" s="140">
        <f>IF(N833="základní",J833,0)</f>
        <v>0</v>
      </c>
      <c r="BF833" s="140">
        <f>IF(N833="snížená",J833,0)</f>
        <v>0</v>
      </c>
      <c r="BG833" s="140">
        <f>IF(N833="zákl. přenesená",J833,0)</f>
        <v>0</v>
      </c>
      <c r="BH833" s="140">
        <f>IF(N833="sníž. přenesená",J833,0)</f>
        <v>0</v>
      </c>
      <c r="BI833" s="140">
        <f>IF(N833="nulová",J833,0)</f>
        <v>0</v>
      </c>
      <c r="BJ833" s="17" t="s">
        <v>82</v>
      </c>
      <c r="BK833" s="140">
        <f>ROUND(I833*H833,2)</f>
        <v>0</v>
      </c>
      <c r="BL833" s="17" t="s">
        <v>242</v>
      </c>
      <c r="BM833" s="139" t="s">
        <v>1251</v>
      </c>
    </row>
    <row r="834" spans="2:47" s="1" customFormat="1" ht="11.25">
      <c r="B834" s="32"/>
      <c r="D834" s="141" t="s">
        <v>147</v>
      </c>
      <c r="F834" s="142" t="s">
        <v>1252</v>
      </c>
      <c r="I834" s="143"/>
      <c r="L834" s="32"/>
      <c r="M834" s="144"/>
      <c r="T834" s="53"/>
      <c r="AT834" s="17" t="s">
        <v>147</v>
      </c>
      <c r="AU834" s="17" t="s">
        <v>84</v>
      </c>
    </row>
    <row r="835" spans="2:51" s="13" customFormat="1" ht="11.25">
      <c r="B835" s="152"/>
      <c r="D835" s="146" t="s">
        <v>149</v>
      </c>
      <c r="E835" s="153" t="s">
        <v>19</v>
      </c>
      <c r="F835" s="154" t="s">
        <v>91</v>
      </c>
      <c r="H835" s="155">
        <v>442</v>
      </c>
      <c r="I835" s="156"/>
      <c r="L835" s="152"/>
      <c r="M835" s="157"/>
      <c r="T835" s="158"/>
      <c r="AT835" s="153" t="s">
        <v>149</v>
      </c>
      <c r="AU835" s="153" t="s">
        <v>84</v>
      </c>
      <c r="AV835" s="13" t="s">
        <v>84</v>
      </c>
      <c r="AW835" s="13" t="s">
        <v>36</v>
      </c>
      <c r="AX835" s="13" t="s">
        <v>82</v>
      </c>
      <c r="AY835" s="153" t="s">
        <v>138</v>
      </c>
    </row>
    <row r="836" spans="2:47" s="1" customFormat="1" ht="11.25">
      <c r="B836" s="32"/>
      <c r="D836" s="146" t="s">
        <v>290</v>
      </c>
      <c r="F836" s="166" t="s">
        <v>291</v>
      </c>
      <c r="L836" s="32"/>
      <c r="M836" s="144"/>
      <c r="T836" s="53"/>
      <c r="AU836" s="17" t="s">
        <v>84</v>
      </c>
    </row>
    <row r="837" spans="2:47" s="1" customFormat="1" ht="11.25">
      <c r="B837" s="32"/>
      <c r="D837" s="146" t="s">
        <v>290</v>
      </c>
      <c r="F837" s="167" t="s">
        <v>177</v>
      </c>
      <c r="H837" s="168">
        <v>0</v>
      </c>
      <c r="L837" s="32"/>
      <c r="M837" s="144"/>
      <c r="T837" s="53"/>
      <c r="AU837" s="17" t="s">
        <v>84</v>
      </c>
    </row>
    <row r="838" spans="2:47" s="1" customFormat="1" ht="11.25">
      <c r="B838" s="32"/>
      <c r="D838" s="146" t="s">
        <v>290</v>
      </c>
      <c r="F838" s="167" t="s">
        <v>292</v>
      </c>
      <c r="H838" s="168">
        <v>115</v>
      </c>
      <c r="L838" s="32"/>
      <c r="M838" s="144"/>
      <c r="T838" s="53"/>
      <c r="AU838" s="17" t="s">
        <v>84</v>
      </c>
    </row>
    <row r="839" spans="2:47" s="1" customFormat="1" ht="11.25">
      <c r="B839" s="32"/>
      <c r="D839" s="146" t="s">
        <v>290</v>
      </c>
      <c r="F839" s="167" t="s">
        <v>191</v>
      </c>
      <c r="H839" s="168">
        <v>0</v>
      </c>
      <c r="L839" s="32"/>
      <c r="M839" s="144"/>
      <c r="T839" s="53"/>
      <c r="AU839" s="17" t="s">
        <v>84</v>
      </c>
    </row>
    <row r="840" spans="2:47" s="1" customFormat="1" ht="11.25">
      <c r="B840" s="32"/>
      <c r="D840" s="146" t="s">
        <v>290</v>
      </c>
      <c r="F840" s="167" t="s">
        <v>293</v>
      </c>
      <c r="H840" s="168">
        <v>60</v>
      </c>
      <c r="L840" s="32"/>
      <c r="M840" s="144"/>
      <c r="T840" s="53"/>
      <c r="AU840" s="17" t="s">
        <v>84</v>
      </c>
    </row>
    <row r="841" spans="2:47" s="1" customFormat="1" ht="11.25">
      <c r="B841" s="32"/>
      <c r="D841" s="146" t="s">
        <v>290</v>
      </c>
      <c r="F841" s="167" t="s">
        <v>193</v>
      </c>
      <c r="H841" s="168">
        <v>0</v>
      </c>
      <c r="L841" s="32"/>
      <c r="M841" s="144"/>
      <c r="T841" s="53"/>
      <c r="AU841" s="17" t="s">
        <v>84</v>
      </c>
    </row>
    <row r="842" spans="2:47" s="1" customFormat="1" ht="11.25">
      <c r="B842" s="32"/>
      <c r="D842" s="146" t="s">
        <v>290</v>
      </c>
      <c r="F842" s="167" t="s">
        <v>294</v>
      </c>
      <c r="H842" s="168">
        <v>68</v>
      </c>
      <c r="L842" s="32"/>
      <c r="M842" s="144"/>
      <c r="T842" s="53"/>
      <c r="AU842" s="17" t="s">
        <v>84</v>
      </c>
    </row>
    <row r="843" spans="2:47" s="1" customFormat="1" ht="11.25">
      <c r="B843" s="32"/>
      <c r="D843" s="146" t="s">
        <v>290</v>
      </c>
      <c r="F843" s="167" t="s">
        <v>195</v>
      </c>
      <c r="H843" s="168">
        <v>0</v>
      </c>
      <c r="L843" s="32"/>
      <c r="M843" s="144"/>
      <c r="T843" s="53"/>
      <c r="AU843" s="17" t="s">
        <v>84</v>
      </c>
    </row>
    <row r="844" spans="2:47" s="1" customFormat="1" ht="11.25">
      <c r="B844" s="32"/>
      <c r="D844" s="146" t="s">
        <v>290</v>
      </c>
      <c r="F844" s="167" t="s">
        <v>295</v>
      </c>
      <c r="H844" s="168">
        <v>54</v>
      </c>
      <c r="L844" s="32"/>
      <c r="M844" s="144"/>
      <c r="T844" s="53"/>
      <c r="AU844" s="17" t="s">
        <v>84</v>
      </c>
    </row>
    <row r="845" spans="2:47" s="1" customFormat="1" ht="11.25">
      <c r="B845" s="32"/>
      <c r="D845" s="146" t="s">
        <v>290</v>
      </c>
      <c r="F845" s="167" t="s">
        <v>197</v>
      </c>
      <c r="H845" s="168">
        <v>0</v>
      </c>
      <c r="L845" s="32"/>
      <c r="M845" s="144"/>
      <c r="T845" s="53"/>
      <c r="AU845" s="17" t="s">
        <v>84</v>
      </c>
    </row>
    <row r="846" spans="2:47" s="1" customFormat="1" ht="11.25">
      <c r="B846" s="32"/>
      <c r="D846" s="146" t="s">
        <v>290</v>
      </c>
      <c r="F846" s="167" t="s">
        <v>296</v>
      </c>
      <c r="H846" s="168">
        <v>50</v>
      </c>
      <c r="L846" s="32"/>
      <c r="M846" s="144"/>
      <c r="T846" s="53"/>
      <c r="AU846" s="17" t="s">
        <v>84</v>
      </c>
    </row>
    <row r="847" spans="2:47" s="1" customFormat="1" ht="11.25">
      <c r="B847" s="32"/>
      <c r="D847" s="146" t="s">
        <v>290</v>
      </c>
      <c r="F847" s="167" t="s">
        <v>198</v>
      </c>
      <c r="H847" s="168">
        <v>0</v>
      </c>
      <c r="L847" s="32"/>
      <c r="M847" s="144"/>
      <c r="T847" s="53"/>
      <c r="AU847" s="17" t="s">
        <v>84</v>
      </c>
    </row>
    <row r="848" spans="2:47" s="1" customFormat="1" ht="11.25">
      <c r="B848" s="32"/>
      <c r="D848" s="146" t="s">
        <v>290</v>
      </c>
      <c r="F848" s="167" t="s">
        <v>297</v>
      </c>
      <c r="H848" s="168">
        <v>95</v>
      </c>
      <c r="L848" s="32"/>
      <c r="M848" s="144"/>
      <c r="T848" s="53"/>
      <c r="AU848" s="17" t="s">
        <v>84</v>
      </c>
    </row>
    <row r="849" spans="2:47" s="1" customFormat="1" ht="11.25">
      <c r="B849" s="32"/>
      <c r="D849" s="146" t="s">
        <v>290</v>
      </c>
      <c r="F849" s="167" t="s">
        <v>202</v>
      </c>
      <c r="H849" s="168">
        <v>442</v>
      </c>
      <c r="L849" s="32"/>
      <c r="M849" s="144"/>
      <c r="T849" s="53"/>
      <c r="AU849" s="17" t="s">
        <v>84</v>
      </c>
    </row>
    <row r="850" spans="2:65" s="1" customFormat="1" ht="16.5" customHeight="1">
      <c r="B850" s="32"/>
      <c r="C850" s="128" t="s">
        <v>1253</v>
      </c>
      <c r="D850" s="128" t="s">
        <v>141</v>
      </c>
      <c r="E850" s="129" t="s">
        <v>1254</v>
      </c>
      <c r="F850" s="130" t="s">
        <v>1255</v>
      </c>
      <c r="G850" s="131" t="s">
        <v>144</v>
      </c>
      <c r="H850" s="132">
        <v>388</v>
      </c>
      <c r="I850" s="133"/>
      <c r="J850" s="134">
        <f>ROUND(I850*H850,2)</f>
        <v>0</v>
      </c>
      <c r="K850" s="130" t="s">
        <v>145</v>
      </c>
      <c r="L850" s="32"/>
      <c r="M850" s="135" t="s">
        <v>19</v>
      </c>
      <c r="N850" s="136" t="s">
        <v>45</v>
      </c>
      <c r="P850" s="137">
        <f>O850*H850</f>
        <v>0</v>
      </c>
      <c r="Q850" s="137">
        <v>0.0003</v>
      </c>
      <c r="R850" s="137">
        <f>Q850*H850</f>
        <v>0.11639999999999999</v>
      </c>
      <c r="S850" s="137">
        <v>0</v>
      </c>
      <c r="T850" s="138">
        <f>S850*H850</f>
        <v>0</v>
      </c>
      <c r="AR850" s="139" t="s">
        <v>242</v>
      </c>
      <c r="AT850" s="139" t="s">
        <v>141</v>
      </c>
      <c r="AU850" s="139" t="s">
        <v>84</v>
      </c>
      <c r="AY850" s="17" t="s">
        <v>138</v>
      </c>
      <c r="BE850" s="140">
        <f>IF(N850="základní",J850,0)</f>
        <v>0</v>
      </c>
      <c r="BF850" s="140">
        <f>IF(N850="snížená",J850,0)</f>
        <v>0</v>
      </c>
      <c r="BG850" s="140">
        <f>IF(N850="zákl. přenesená",J850,0)</f>
        <v>0</v>
      </c>
      <c r="BH850" s="140">
        <f>IF(N850="sníž. přenesená",J850,0)</f>
        <v>0</v>
      </c>
      <c r="BI850" s="140">
        <f>IF(N850="nulová",J850,0)</f>
        <v>0</v>
      </c>
      <c r="BJ850" s="17" t="s">
        <v>82</v>
      </c>
      <c r="BK850" s="140">
        <f>ROUND(I850*H850,2)</f>
        <v>0</v>
      </c>
      <c r="BL850" s="17" t="s">
        <v>242</v>
      </c>
      <c r="BM850" s="139" t="s">
        <v>1256</v>
      </c>
    </row>
    <row r="851" spans="2:47" s="1" customFormat="1" ht="11.25">
      <c r="B851" s="32"/>
      <c r="D851" s="141" t="s">
        <v>147</v>
      </c>
      <c r="F851" s="142" t="s">
        <v>1257</v>
      </c>
      <c r="I851" s="143"/>
      <c r="L851" s="32"/>
      <c r="M851" s="144"/>
      <c r="T851" s="53"/>
      <c r="AT851" s="17" t="s">
        <v>147</v>
      </c>
      <c r="AU851" s="17" t="s">
        <v>84</v>
      </c>
    </row>
    <row r="852" spans="2:51" s="12" customFormat="1" ht="11.25">
      <c r="B852" s="145"/>
      <c r="D852" s="146" t="s">
        <v>149</v>
      </c>
      <c r="E852" s="147" t="s">
        <v>19</v>
      </c>
      <c r="F852" s="148" t="s">
        <v>1258</v>
      </c>
      <c r="H852" s="147" t="s">
        <v>19</v>
      </c>
      <c r="I852" s="149"/>
      <c r="L852" s="145"/>
      <c r="M852" s="150"/>
      <c r="T852" s="151"/>
      <c r="AT852" s="147" t="s">
        <v>149</v>
      </c>
      <c r="AU852" s="147" t="s">
        <v>84</v>
      </c>
      <c r="AV852" s="12" t="s">
        <v>82</v>
      </c>
      <c r="AW852" s="12" t="s">
        <v>36</v>
      </c>
      <c r="AX852" s="12" t="s">
        <v>74</v>
      </c>
      <c r="AY852" s="147" t="s">
        <v>138</v>
      </c>
    </row>
    <row r="853" spans="2:51" s="13" customFormat="1" ht="11.25">
      <c r="B853" s="152"/>
      <c r="D853" s="146" t="s">
        <v>149</v>
      </c>
      <c r="E853" s="153" t="s">
        <v>19</v>
      </c>
      <c r="F853" s="154" t="s">
        <v>292</v>
      </c>
      <c r="H853" s="155">
        <v>115</v>
      </c>
      <c r="I853" s="156"/>
      <c r="L853" s="152"/>
      <c r="M853" s="157"/>
      <c r="T853" s="158"/>
      <c r="AT853" s="153" t="s">
        <v>149</v>
      </c>
      <c r="AU853" s="153" t="s">
        <v>84</v>
      </c>
      <c r="AV853" s="13" t="s">
        <v>84</v>
      </c>
      <c r="AW853" s="13" t="s">
        <v>36</v>
      </c>
      <c r="AX853" s="13" t="s">
        <v>74</v>
      </c>
      <c r="AY853" s="153" t="s">
        <v>138</v>
      </c>
    </row>
    <row r="854" spans="2:51" s="12" customFormat="1" ht="11.25">
      <c r="B854" s="145"/>
      <c r="D854" s="146" t="s">
        <v>149</v>
      </c>
      <c r="E854" s="147" t="s">
        <v>19</v>
      </c>
      <c r="F854" s="148" t="s">
        <v>191</v>
      </c>
      <c r="H854" s="147" t="s">
        <v>19</v>
      </c>
      <c r="I854" s="149"/>
      <c r="L854" s="145"/>
      <c r="M854" s="150"/>
      <c r="T854" s="151"/>
      <c r="AT854" s="147" t="s">
        <v>149</v>
      </c>
      <c r="AU854" s="147" t="s">
        <v>84</v>
      </c>
      <c r="AV854" s="12" t="s">
        <v>82</v>
      </c>
      <c r="AW854" s="12" t="s">
        <v>36</v>
      </c>
      <c r="AX854" s="12" t="s">
        <v>74</v>
      </c>
      <c r="AY854" s="147" t="s">
        <v>138</v>
      </c>
    </row>
    <row r="855" spans="2:51" s="13" customFormat="1" ht="11.25">
      <c r="B855" s="152"/>
      <c r="D855" s="146" t="s">
        <v>149</v>
      </c>
      <c r="E855" s="153" t="s">
        <v>19</v>
      </c>
      <c r="F855" s="154" t="s">
        <v>293</v>
      </c>
      <c r="H855" s="155">
        <v>60</v>
      </c>
      <c r="I855" s="156"/>
      <c r="L855" s="152"/>
      <c r="M855" s="157"/>
      <c r="T855" s="158"/>
      <c r="AT855" s="153" t="s">
        <v>149</v>
      </c>
      <c r="AU855" s="153" t="s">
        <v>84</v>
      </c>
      <c r="AV855" s="13" t="s">
        <v>84</v>
      </c>
      <c r="AW855" s="13" t="s">
        <v>36</v>
      </c>
      <c r="AX855" s="13" t="s">
        <v>74</v>
      </c>
      <c r="AY855" s="153" t="s">
        <v>138</v>
      </c>
    </row>
    <row r="856" spans="2:51" s="12" customFormat="1" ht="11.25">
      <c r="B856" s="145"/>
      <c r="D856" s="146" t="s">
        <v>149</v>
      </c>
      <c r="E856" s="147" t="s">
        <v>19</v>
      </c>
      <c r="F856" s="148" t="s">
        <v>193</v>
      </c>
      <c r="H856" s="147" t="s">
        <v>19</v>
      </c>
      <c r="I856" s="149"/>
      <c r="L856" s="145"/>
      <c r="M856" s="150"/>
      <c r="T856" s="151"/>
      <c r="AT856" s="147" t="s">
        <v>149</v>
      </c>
      <c r="AU856" s="147" t="s">
        <v>84</v>
      </c>
      <c r="AV856" s="12" t="s">
        <v>82</v>
      </c>
      <c r="AW856" s="12" t="s">
        <v>36</v>
      </c>
      <c r="AX856" s="12" t="s">
        <v>74</v>
      </c>
      <c r="AY856" s="147" t="s">
        <v>138</v>
      </c>
    </row>
    <row r="857" spans="2:51" s="13" customFormat="1" ht="11.25">
      <c r="B857" s="152"/>
      <c r="D857" s="146" t="s">
        <v>149</v>
      </c>
      <c r="E857" s="153" t="s">
        <v>19</v>
      </c>
      <c r="F857" s="154" t="s">
        <v>294</v>
      </c>
      <c r="H857" s="155">
        <v>68</v>
      </c>
      <c r="I857" s="156"/>
      <c r="L857" s="152"/>
      <c r="M857" s="157"/>
      <c r="T857" s="158"/>
      <c r="AT857" s="153" t="s">
        <v>149</v>
      </c>
      <c r="AU857" s="153" t="s">
        <v>84</v>
      </c>
      <c r="AV857" s="13" t="s">
        <v>84</v>
      </c>
      <c r="AW857" s="13" t="s">
        <v>36</v>
      </c>
      <c r="AX857" s="13" t="s">
        <v>74</v>
      </c>
      <c r="AY857" s="153" t="s">
        <v>138</v>
      </c>
    </row>
    <row r="858" spans="2:51" s="12" customFormat="1" ht="11.25">
      <c r="B858" s="145"/>
      <c r="D858" s="146" t="s">
        <v>149</v>
      </c>
      <c r="E858" s="147" t="s">
        <v>19</v>
      </c>
      <c r="F858" s="148" t="s">
        <v>197</v>
      </c>
      <c r="H858" s="147" t="s">
        <v>19</v>
      </c>
      <c r="I858" s="149"/>
      <c r="L858" s="145"/>
      <c r="M858" s="150"/>
      <c r="T858" s="151"/>
      <c r="AT858" s="147" t="s">
        <v>149</v>
      </c>
      <c r="AU858" s="147" t="s">
        <v>84</v>
      </c>
      <c r="AV858" s="12" t="s">
        <v>82</v>
      </c>
      <c r="AW858" s="12" t="s">
        <v>36</v>
      </c>
      <c r="AX858" s="12" t="s">
        <v>74</v>
      </c>
      <c r="AY858" s="147" t="s">
        <v>138</v>
      </c>
    </row>
    <row r="859" spans="2:51" s="13" customFormat="1" ht="11.25">
      <c r="B859" s="152"/>
      <c r="D859" s="146" t="s">
        <v>149</v>
      </c>
      <c r="E859" s="153" t="s">
        <v>19</v>
      </c>
      <c r="F859" s="154" t="s">
        <v>296</v>
      </c>
      <c r="H859" s="155">
        <v>50</v>
      </c>
      <c r="I859" s="156"/>
      <c r="L859" s="152"/>
      <c r="M859" s="157"/>
      <c r="T859" s="158"/>
      <c r="AT859" s="153" t="s">
        <v>149</v>
      </c>
      <c r="AU859" s="153" t="s">
        <v>84</v>
      </c>
      <c r="AV859" s="13" t="s">
        <v>84</v>
      </c>
      <c r="AW859" s="13" t="s">
        <v>36</v>
      </c>
      <c r="AX859" s="13" t="s">
        <v>74</v>
      </c>
      <c r="AY859" s="153" t="s">
        <v>138</v>
      </c>
    </row>
    <row r="860" spans="2:51" s="12" customFormat="1" ht="11.25">
      <c r="B860" s="145"/>
      <c r="D860" s="146" t="s">
        <v>149</v>
      </c>
      <c r="E860" s="147" t="s">
        <v>19</v>
      </c>
      <c r="F860" s="148" t="s">
        <v>198</v>
      </c>
      <c r="H860" s="147" t="s">
        <v>19</v>
      </c>
      <c r="I860" s="149"/>
      <c r="L860" s="145"/>
      <c r="M860" s="150"/>
      <c r="T860" s="151"/>
      <c r="AT860" s="147" t="s">
        <v>149</v>
      </c>
      <c r="AU860" s="147" t="s">
        <v>84</v>
      </c>
      <c r="AV860" s="12" t="s">
        <v>82</v>
      </c>
      <c r="AW860" s="12" t="s">
        <v>36</v>
      </c>
      <c r="AX860" s="12" t="s">
        <v>74</v>
      </c>
      <c r="AY860" s="147" t="s">
        <v>138</v>
      </c>
    </row>
    <row r="861" spans="2:51" s="13" customFormat="1" ht="11.25">
      <c r="B861" s="152"/>
      <c r="D861" s="146" t="s">
        <v>149</v>
      </c>
      <c r="E861" s="153" t="s">
        <v>19</v>
      </c>
      <c r="F861" s="154" t="s">
        <v>297</v>
      </c>
      <c r="H861" s="155">
        <v>95</v>
      </c>
      <c r="I861" s="156"/>
      <c r="L861" s="152"/>
      <c r="M861" s="157"/>
      <c r="T861" s="158"/>
      <c r="AT861" s="153" t="s">
        <v>149</v>
      </c>
      <c r="AU861" s="153" t="s">
        <v>84</v>
      </c>
      <c r="AV861" s="13" t="s">
        <v>84</v>
      </c>
      <c r="AW861" s="13" t="s">
        <v>36</v>
      </c>
      <c r="AX861" s="13" t="s">
        <v>74</v>
      </c>
      <c r="AY861" s="153" t="s">
        <v>138</v>
      </c>
    </row>
    <row r="862" spans="2:51" s="14" customFormat="1" ht="11.25">
      <c r="B862" s="159"/>
      <c r="D862" s="146" t="s">
        <v>149</v>
      </c>
      <c r="E862" s="160" t="s">
        <v>19</v>
      </c>
      <c r="F862" s="161" t="s">
        <v>202</v>
      </c>
      <c r="H862" s="162">
        <v>388</v>
      </c>
      <c r="I862" s="163"/>
      <c r="L862" s="159"/>
      <c r="M862" s="164"/>
      <c r="T862" s="165"/>
      <c r="AT862" s="160" t="s">
        <v>149</v>
      </c>
      <c r="AU862" s="160" t="s">
        <v>84</v>
      </c>
      <c r="AV862" s="14" t="s">
        <v>139</v>
      </c>
      <c r="AW862" s="14" t="s">
        <v>36</v>
      </c>
      <c r="AX862" s="14" t="s">
        <v>82</v>
      </c>
      <c r="AY862" s="160" t="s">
        <v>138</v>
      </c>
    </row>
    <row r="863" spans="2:65" s="1" customFormat="1" ht="24.2" customHeight="1">
      <c r="B863" s="32"/>
      <c r="C863" s="169" t="s">
        <v>1259</v>
      </c>
      <c r="D863" s="169" t="s">
        <v>397</v>
      </c>
      <c r="E863" s="170" t="s">
        <v>1260</v>
      </c>
      <c r="F863" s="171" t="s">
        <v>1261</v>
      </c>
      <c r="G863" s="172" t="s">
        <v>144</v>
      </c>
      <c r="H863" s="173">
        <v>426.8</v>
      </c>
      <c r="I863" s="174"/>
      <c r="J863" s="175">
        <f>ROUND(I863*H863,2)</f>
        <v>0</v>
      </c>
      <c r="K863" s="171" t="s">
        <v>145</v>
      </c>
      <c r="L863" s="176"/>
      <c r="M863" s="177" t="s">
        <v>19</v>
      </c>
      <c r="N863" s="178" t="s">
        <v>45</v>
      </c>
      <c r="P863" s="137">
        <f>O863*H863</f>
        <v>0</v>
      </c>
      <c r="Q863" s="137">
        <v>0.0026</v>
      </c>
      <c r="R863" s="137">
        <f>Q863*H863</f>
        <v>1.10968</v>
      </c>
      <c r="S863" s="137">
        <v>0</v>
      </c>
      <c r="T863" s="138">
        <f>S863*H863</f>
        <v>0</v>
      </c>
      <c r="AR863" s="139" t="s">
        <v>348</v>
      </c>
      <c r="AT863" s="139" t="s">
        <v>397</v>
      </c>
      <c r="AU863" s="139" t="s">
        <v>84</v>
      </c>
      <c r="AY863" s="17" t="s">
        <v>138</v>
      </c>
      <c r="BE863" s="140">
        <f>IF(N863="základní",J863,0)</f>
        <v>0</v>
      </c>
      <c r="BF863" s="140">
        <f>IF(N863="snížená",J863,0)</f>
        <v>0</v>
      </c>
      <c r="BG863" s="140">
        <f>IF(N863="zákl. přenesená",J863,0)</f>
        <v>0</v>
      </c>
      <c r="BH863" s="140">
        <f>IF(N863="sníž. přenesená",J863,0)</f>
        <v>0</v>
      </c>
      <c r="BI863" s="140">
        <f>IF(N863="nulová",J863,0)</f>
        <v>0</v>
      </c>
      <c r="BJ863" s="17" t="s">
        <v>82</v>
      </c>
      <c r="BK863" s="140">
        <f>ROUND(I863*H863,2)</f>
        <v>0</v>
      </c>
      <c r="BL863" s="17" t="s">
        <v>242</v>
      </c>
      <c r="BM863" s="139" t="s">
        <v>1262</v>
      </c>
    </row>
    <row r="864" spans="2:51" s="13" customFormat="1" ht="11.25">
      <c r="B864" s="152"/>
      <c r="D864" s="146" t="s">
        <v>149</v>
      </c>
      <c r="F864" s="154" t="s">
        <v>1263</v>
      </c>
      <c r="H864" s="155">
        <v>426.8</v>
      </c>
      <c r="I864" s="156"/>
      <c r="L864" s="152"/>
      <c r="M864" s="157"/>
      <c r="T864" s="158"/>
      <c r="AT864" s="153" t="s">
        <v>149</v>
      </c>
      <c r="AU864" s="153" t="s">
        <v>84</v>
      </c>
      <c r="AV864" s="13" t="s">
        <v>84</v>
      </c>
      <c r="AW864" s="13" t="s">
        <v>4</v>
      </c>
      <c r="AX864" s="13" t="s">
        <v>82</v>
      </c>
      <c r="AY864" s="153" t="s">
        <v>138</v>
      </c>
    </row>
    <row r="865" spans="2:65" s="1" customFormat="1" ht="16.5" customHeight="1">
      <c r="B865" s="32"/>
      <c r="C865" s="128" t="s">
        <v>1264</v>
      </c>
      <c r="D865" s="128" t="s">
        <v>141</v>
      </c>
      <c r="E865" s="129" t="s">
        <v>1265</v>
      </c>
      <c r="F865" s="130" t="s">
        <v>1266</v>
      </c>
      <c r="G865" s="131" t="s">
        <v>256</v>
      </c>
      <c r="H865" s="132">
        <v>180</v>
      </c>
      <c r="I865" s="133"/>
      <c r="J865" s="134">
        <f>ROUND(I865*H865,2)</f>
        <v>0</v>
      </c>
      <c r="K865" s="130" t="s">
        <v>145</v>
      </c>
      <c r="L865" s="32"/>
      <c r="M865" s="135" t="s">
        <v>19</v>
      </c>
      <c r="N865" s="136" t="s">
        <v>45</v>
      </c>
      <c r="P865" s="137">
        <f>O865*H865</f>
        <v>0</v>
      </c>
      <c r="Q865" s="137">
        <v>0</v>
      </c>
      <c r="R865" s="137">
        <f>Q865*H865</f>
        <v>0</v>
      </c>
      <c r="S865" s="137">
        <v>0</v>
      </c>
      <c r="T865" s="138">
        <f>S865*H865</f>
        <v>0</v>
      </c>
      <c r="AR865" s="139" t="s">
        <v>242</v>
      </c>
      <c r="AT865" s="139" t="s">
        <v>141</v>
      </c>
      <c r="AU865" s="139" t="s">
        <v>84</v>
      </c>
      <c r="AY865" s="17" t="s">
        <v>138</v>
      </c>
      <c r="BE865" s="140">
        <f>IF(N865="základní",J865,0)</f>
        <v>0</v>
      </c>
      <c r="BF865" s="140">
        <f>IF(N865="snížená",J865,0)</f>
        <v>0</v>
      </c>
      <c r="BG865" s="140">
        <f>IF(N865="zákl. přenesená",J865,0)</f>
        <v>0</v>
      </c>
      <c r="BH865" s="140">
        <f>IF(N865="sníž. přenesená",J865,0)</f>
        <v>0</v>
      </c>
      <c r="BI865" s="140">
        <f>IF(N865="nulová",J865,0)</f>
        <v>0</v>
      </c>
      <c r="BJ865" s="17" t="s">
        <v>82</v>
      </c>
      <c r="BK865" s="140">
        <f>ROUND(I865*H865,2)</f>
        <v>0</v>
      </c>
      <c r="BL865" s="17" t="s">
        <v>242</v>
      </c>
      <c r="BM865" s="139" t="s">
        <v>1267</v>
      </c>
    </row>
    <row r="866" spans="2:47" s="1" customFormat="1" ht="11.25">
      <c r="B866" s="32"/>
      <c r="D866" s="141" t="s">
        <v>147</v>
      </c>
      <c r="F866" s="142" t="s">
        <v>1268</v>
      </c>
      <c r="I866" s="143"/>
      <c r="L866" s="32"/>
      <c r="M866" s="144"/>
      <c r="T866" s="53"/>
      <c r="AT866" s="17" t="s">
        <v>147</v>
      </c>
      <c r="AU866" s="17" t="s">
        <v>84</v>
      </c>
    </row>
    <row r="867" spans="2:51" s="13" customFormat="1" ht="11.25">
      <c r="B867" s="152"/>
      <c r="D867" s="146" t="s">
        <v>149</v>
      </c>
      <c r="E867" s="153" t="s">
        <v>19</v>
      </c>
      <c r="F867" s="154" t="s">
        <v>1049</v>
      </c>
      <c r="H867" s="155">
        <v>180</v>
      </c>
      <c r="I867" s="156"/>
      <c r="L867" s="152"/>
      <c r="M867" s="157"/>
      <c r="T867" s="158"/>
      <c r="AT867" s="153" t="s">
        <v>149</v>
      </c>
      <c r="AU867" s="153" t="s">
        <v>84</v>
      </c>
      <c r="AV867" s="13" t="s">
        <v>84</v>
      </c>
      <c r="AW867" s="13" t="s">
        <v>36</v>
      </c>
      <c r="AX867" s="13" t="s">
        <v>82</v>
      </c>
      <c r="AY867" s="153" t="s">
        <v>138</v>
      </c>
    </row>
    <row r="868" spans="2:65" s="1" customFormat="1" ht="16.5" customHeight="1">
      <c r="B868" s="32"/>
      <c r="C868" s="128" t="s">
        <v>1269</v>
      </c>
      <c r="D868" s="128" t="s">
        <v>141</v>
      </c>
      <c r="E868" s="129" t="s">
        <v>1270</v>
      </c>
      <c r="F868" s="130" t="s">
        <v>1271</v>
      </c>
      <c r="G868" s="131" t="s">
        <v>256</v>
      </c>
      <c r="H868" s="132">
        <v>16</v>
      </c>
      <c r="I868" s="133"/>
      <c r="J868" s="134">
        <f>ROUND(I868*H868,2)</f>
        <v>0</v>
      </c>
      <c r="K868" s="130" t="s">
        <v>145</v>
      </c>
      <c r="L868" s="32"/>
      <c r="M868" s="135" t="s">
        <v>19</v>
      </c>
      <c r="N868" s="136" t="s">
        <v>45</v>
      </c>
      <c r="P868" s="137">
        <f>O868*H868</f>
        <v>0</v>
      </c>
      <c r="Q868" s="137">
        <v>0</v>
      </c>
      <c r="R868" s="137">
        <f>Q868*H868</f>
        <v>0</v>
      </c>
      <c r="S868" s="137">
        <v>0.0023</v>
      </c>
      <c r="T868" s="138">
        <f>S868*H868</f>
        <v>0.0368</v>
      </c>
      <c r="AR868" s="139" t="s">
        <v>242</v>
      </c>
      <c r="AT868" s="139" t="s">
        <v>141</v>
      </c>
      <c r="AU868" s="139" t="s">
        <v>84</v>
      </c>
      <c r="AY868" s="17" t="s">
        <v>138</v>
      </c>
      <c r="BE868" s="140">
        <f>IF(N868="základní",J868,0)</f>
        <v>0</v>
      </c>
      <c r="BF868" s="140">
        <f>IF(N868="snížená",J868,0)</f>
        <v>0</v>
      </c>
      <c r="BG868" s="140">
        <f>IF(N868="zákl. přenesená",J868,0)</f>
        <v>0</v>
      </c>
      <c r="BH868" s="140">
        <f>IF(N868="sníž. přenesená",J868,0)</f>
        <v>0</v>
      </c>
      <c r="BI868" s="140">
        <f>IF(N868="nulová",J868,0)</f>
        <v>0</v>
      </c>
      <c r="BJ868" s="17" t="s">
        <v>82</v>
      </c>
      <c r="BK868" s="140">
        <f>ROUND(I868*H868,2)</f>
        <v>0</v>
      </c>
      <c r="BL868" s="17" t="s">
        <v>242</v>
      </c>
      <c r="BM868" s="139" t="s">
        <v>1272</v>
      </c>
    </row>
    <row r="869" spans="2:47" s="1" customFormat="1" ht="11.25">
      <c r="B869" s="32"/>
      <c r="D869" s="141" t="s">
        <v>147</v>
      </c>
      <c r="F869" s="142" t="s">
        <v>1273</v>
      </c>
      <c r="I869" s="143"/>
      <c r="L869" s="32"/>
      <c r="M869" s="144"/>
      <c r="T869" s="53"/>
      <c r="AT869" s="17" t="s">
        <v>147</v>
      </c>
      <c r="AU869" s="17" t="s">
        <v>84</v>
      </c>
    </row>
    <row r="870" spans="2:51" s="12" customFormat="1" ht="11.25">
      <c r="B870" s="145"/>
      <c r="D870" s="146" t="s">
        <v>149</v>
      </c>
      <c r="E870" s="147" t="s">
        <v>19</v>
      </c>
      <c r="F870" s="148" t="s">
        <v>1274</v>
      </c>
      <c r="H870" s="147" t="s">
        <v>19</v>
      </c>
      <c r="I870" s="149"/>
      <c r="L870" s="145"/>
      <c r="M870" s="150"/>
      <c r="T870" s="151"/>
      <c r="AT870" s="147" t="s">
        <v>149</v>
      </c>
      <c r="AU870" s="147" t="s">
        <v>84</v>
      </c>
      <c r="AV870" s="12" t="s">
        <v>82</v>
      </c>
      <c r="AW870" s="12" t="s">
        <v>36</v>
      </c>
      <c r="AX870" s="12" t="s">
        <v>74</v>
      </c>
      <c r="AY870" s="147" t="s">
        <v>138</v>
      </c>
    </row>
    <row r="871" spans="2:51" s="13" customFormat="1" ht="11.25">
      <c r="B871" s="152"/>
      <c r="D871" s="146" t="s">
        <v>149</v>
      </c>
      <c r="E871" s="153" t="s">
        <v>19</v>
      </c>
      <c r="F871" s="154" t="s">
        <v>242</v>
      </c>
      <c r="H871" s="155">
        <v>16</v>
      </c>
      <c r="I871" s="156"/>
      <c r="L871" s="152"/>
      <c r="M871" s="157"/>
      <c r="T871" s="158"/>
      <c r="AT871" s="153" t="s">
        <v>149</v>
      </c>
      <c r="AU871" s="153" t="s">
        <v>84</v>
      </c>
      <c r="AV871" s="13" t="s">
        <v>84</v>
      </c>
      <c r="AW871" s="13" t="s">
        <v>36</v>
      </c>
      <c r="AX871" s="13" t="s">
        <v>82</v>
      </c>
      <c r="AY871" s="153" t="s">
        <v>138</v>
      </c>
    </row>
    <row r="872" spans="2:65" s="1" customFormat="1" ht="16.5" customHeight="1">
      <c r="B872" s="32"/>
      <c r="C872" s="128" t="s">
        <v>1275</v>
      </c>
      <c r="D872" s="128" t="s">
        <v>141</v>
      </c>
      <c r="E872" s="129" t="s">
        <v>1276</v>
      </c>
      <c r="F872" s="130" t="s">
        <v>1277</v>
      </c>
      <c r="G872" s="131" t="s">
        <v>256</v>
      </c>
      <c r="H872" s="132">
        <v>293</v>
      </c>
      <c r="I872" s="133"/>
      <c r="J872" s="134">
        <f>ROUND(I872*H872,2)</f>
        <v>0</v>
      </c>
      <c r="K872" s="130" t="s">
        <v>145</v>
      </c>
      <c r="L872" s="32"/>
      <c r="M872" s="135" t="s">
        <v>19</v>
      </c>
      <c r="N872" s="136" t="s">
        <v>45</v>
      </c>
      <c r="P872" s="137">
        <f>O872*H872</f>
        <v>0</v>
      </c>
      <c r="Q872" s="137">
        <v>0</v>
      </c>
      <c r="R872" s="137">
        <f>Q872*H872</f>
        <v>0</v>
      </c>
      <c r="S872" s="137">
        <v>0.0003</v>
      </c>
      <c r="T872" s="138">
        <f>S872*H872</f>
        <v>0.08789999999999999</v>
      </c>
      <c r="AR872" s="139" t="s">
        <v>242</v>
      </c>
      <c r="AT872" s="139" t="s">
        <v>141</v>
      </c>
      <c r="AU872" s="139" t="s">
        <v>84</v>
      </c>
      <c r="AY872" s="17" t="s">
        <v>138</v>
      </c>
      <c r="BE872" s="140">
        <f>IF(N872="základní",J872,0)</f>
        <v>0</v>
      </c>
      <c r="BF872" s="140">
        <f>IF(N872="snížená",J872,0)</f>
        <v>0</v>
      </c>
      <c r="BG872" s="140">
        <f>IF(N872="zákl. přenesená",J872,0)</f>
        <v>0</v>
      </c>
      <c r="BH872" s="140">
        <f>IF(N872="sníž. přenesená",J872,0)</f>
        <v>0</v>
      </c>
      <c r="BI872" s="140">
        <f>IF(N872="nulová",J872,0)</f>
        <v>0</v>
      </c>
      <c r="BJ872" s="17" t="s">
        <v>82</v>
      </c>
      <c r="BK872" s="140">
        <f>ROUND(I872*H872,2)</f>
        <v>0</v>
      </c>
      <c r="BL872" s="17" t="s">
        <v>242</v>
      </c>
      <c r="BM872" s="139" t="s">
        <v>1278</v>
      </c>
    </row>
    <row r="873" spans="2:47" s="1" customFormat="1" ht="11.25">
      <c r="B873" s="32"/>
      <c r="D873" s="141" t="s">
        <v>147</v>
      </c>
      <c r="F873" s="142" t="s">
        <v>1279</v>
      </c>
      <c r="I873" s="143"/>
      <c r="L873" s="32"/>
      <c r="M873" s="144"/>
      <c r="T873" s="53"/>
      <c r="AT873" s="17" t="s">
        <v>147</v>
      </c>
      <c r="AU873" s="17" t="s">
        <v>84</v>
      </c>
    </row>
    <row r="874" spans="2:51" s="12" customFormat="1" ht="11.25">
      <c r="B874" s="145"/>
      <c r="D874" s="146" t="s">
        <v>149</v>
      </c>
      <c r="E874" s="147" t="s">
        <v>19</v>
      </c>
      <c r="F874" s="148" t="s">
        <v>177</v>
      </c>
      <c r="H874" s="147" t="s">
        <v>19</v>
      </c>
      <c r="I874" s="149"/>
      <c r="L874" s="145"/>
      <c r="M874" s="150"/>
      <c r="T874" s="151"/>
      <c r="AT874" s="147" t="s">
        <v>149</v>
      </c>
      <c r="AU874" s="147" t="s">
        <v>84</v>
      </c>
      <c r="AV874" s="12" t="s">
        <v>82</v>
      </c>
      <c r="AW874" s="12" t="s">
        <v>36</v>
      </c>
      <c r="AX874" s="12" t="s">
        <v>74</v>
      </c>
      <c r="AY874" s="147" t="s">
        <v>138</v>
      </c>
    </row>
    <row r="875" spans="2:51" s="13" customFormat="1" ht="11.25">
      <c r="B875" s="152"/>
      <c r="D875" s="146" t="s">
        <v>149</v>
      </c>
      <c r="E875" s="153" t="s">
        <v>19</v>
      </c>
      <c r="F875" s="154" t="s">
        <v>623</v>
      </c>
      <c r="H875" s="155">
        <v>90</v>
      </c>
      <c r="I875" s="156"/>
      <c r="L875" s="152"/>
      <c r="M875" s="157"/>
      <c r="T875" s="158"/>
      <c r="AT875" s="153" t="s">
        <v>149</v>
      </c>
      <c r="AU875" s="153" t="s">
        <v>84</v>
      </c>
      <c r="AV875" s="13" t="s">
        <v>84</v>
      </c>
      <c r="AW875" s="13" t="s">
        <v>36</v>
      </c>
      <c r="AX875" s="13" t="s">
        <v>74</v>
      </c>
      <c r="AY875" s="153" t="s">
        <v>138</v>
      </c>
    </row>
    <row r="876" spans="2:51" s="12" customFormat="1" ht="11.25">
      <c r="B876" s="145"/>
      <c r="D876" s="146" t="s">
        <v>149</v>
      </c>
      <c r="E876" s="147" t="s">
        <v>19</v>
      </c>
      <c r="F876" s="148" t="s">
        <v>191</v>
      </c>
      <c r="H876" s="147" t="s">
        <v>19</v>
      </c>
      <c r="I876" s="149"/>
      <c r="L876" s="145"/>
      <c r="M876" s="150"/>
      <c r="T876" s="151"/>
      <c r="AT876" s="147" t="s">
        <v>149</v>
      </c>
      <c r="AU876" s="147" t="s">
        <v>84</v>
      </c>
      <c r="AV876" s="12" t="s">
        <v>82</v>
      </c>
      <c r="AW876" s="12" t="s">
        <v>36</v>
      </c>
      <c r="AX876" s="12" t="s">
        <v>74</v>
      </c>
      <c r="AY876" s="147" t="s">
        <v>138</v>
      </c>
    </row>
    <row r="877" spans="2:51" s="13" customFormat="1" ht="11.25">
      <c r="B877" s="152"/>
      <c r="D877" s="146" t="s">
        <v>149</v>
      </c>
      <c r="E877" s="153" t="s">
        <v>19</v>
      </c>
      <c r="F877" s="154" t="s">
        <v>424</v>
      </c>
      <c r="H877" s="155">
        <v>45</v>
      </c>
      <c r="I877" s="156"/>
      <c r="L877" s="152"/>
      <c r="M877" s="157"/>
      <c r="T877" s="158"/>
      <c r="AT877" s="153" t="s">
        <v>149</v>
      </c>
      <c r="AU877" s="153" t="s">
        <v>84</v>
      </c>
      <c r="AV877" s="13" t="s">
        <v>84</v>
      </c>
      <c r="AW877" s="13" t="s">
        <v>36</v>
      </c>
      <c r="AX877" s="13" t="s">
        <v>74</v>
      </c>
      <c r="AY877" s="153" t="s">
        <v>138</v>
      </c>
    </row>
    <row r="878" spans="2:51" s="12" customFormat="1" ht="11.25">
      <c r="B878" s="145"/>
      <c r="D878" s="146" t="s">
        <v>149</v>
      </c>
      <c r="E878" s="147" t="s">
        <v>19</v>
      </c>
      <c r="F878" s="148" t="s">
        <v>193</v>
      </c>
      <c r="H878" s="147" t="s">
        <v>19</v>
      </c>
      <c r="I878" s="149"/>
      <c r="L878" s="145"/>
      <c r="M878" s="150"/>
      <c r="T878" s="151"/>
      <c r="AT878" s="147" t="s">
        <v>149</v>
      </c>
      <c r="AU878" s="147" t="s">
        <v>84</v>
      </c>
      <c r="AV878" s="12" t="s">
        <v>82</v>
      </c>
      <c r="AW878" s="12" t="s">
        <v>36</v>
      </c>
      <c r="AX878" s="12" t="s">
        <v>74</v>
      </c>
      <c r="AY878" s="147" t="s">
        <v>138</v>
      </c>
    </row>
    <row r="879" spans="2:51" s="13" customFormat="1" ht="11.25">
      <c r="B879" s="152"/>
      <c r="D879" s="146" t="s">
        <v>149</v>
      </c>
      <c r="E879" s="153" t="s">
        <v>19</v>
      </c>
      <c r="F879" s="154" t="s">
        <v>402</v>
      </c>
      <c r="H879" s="155">
        <v>41</v>
      </c>
      <c r="I879" s="156"/>
      <c r="L879" s="152"/>
      <c r="M879" s="157"/>
      <c r="T879" s="158"/>
      <c r="AT879" s="153" t="s">
        <v>149</v>
      </c>
      <c r="AU879" s="153" t="s">
        <v>84</v>
      </c>
      <c r="AV879" s="13" t="s">
        <v>84</v>
      </c>
      <c r="AW879" s="13" t="s">
        <v>36</v>
      </c>
      <c r="AX879" s="13" t="s">
        <v>74</v>
      </c>
      <c r="AY879" s="153" t="s">
        <v>138</v>
      </c>
    </row>
    <row r="880" spans="2:51" s="12" customFormat="1" ht="11.25">
      <c r="B880" s="145"/>
      <c r="D880" s="146" t="s">
        <v>149</v>
      </c>
      <c r="E880" s="147" t="s">
        <v>19</v>
      </c>
      <c r="F880" s="148" t="s">
        <v>195</v>
      </c>
      <c r="H880" s="147" t="s">
        <v>19</v>
      </c>
      <c r="I880" s="149"/>
      <c r="L880" s="145"/>
      <c r="M880" s="150"/>
      <c r="T880" s="151"/>
      <c r="AT880" s="147" t="s">
        <v>149</v>
      </c>
      <c r="AU880" s="147" t="s">
        <v>84</v>
      </c>
      <c r="AV880" s="12" t="s">
        <v>82</v>
      </c>
      <c r="AW880" s="12" t="s">
        <v>36</v>
      </c>
      <c r="AX880" s="12" t="s">
        <v>74</v>
      </c>
      <c r="AY880" s="147" t="s">
        <v>138</v>
      </c>
    </row>
    <row r="881" spans="2:51" s="13" customFormat="1" ht="11.25">
      <c r="B881" s="152"/>
      <c r="D881" s="146" t="s">
        <v>149</v>
      </c>
      <c r="E881" s="153" t="s">
        <v>19</v>
      </c>
      <c r="F881" s="154" t="s">
        <v>348</v>
      </c>
      <c r="H881" s="155">
        <v>32</v>
      </c>
      <c r="I881" s="156"/>
      <c r="L881" s="152"/>
      <c r="M881" s="157"/>
      <c r="T881" s="158"/>
      <c r="AT881" s="153" t="s">
        <v>149</v>
      </c>
      <c r="AU881" s="153" t="s">
        <v>84</v>
      </c>
      <c r="AV881" s="13" t="s">
        <v>84</v>
      </c>
      <c r="AW881" s="13" t="s">
        <v>36</v>
      </c>
      <c r="AX881" s="13" t="s">
        <v>74</v>
      </c>
      <c r="AY881" s="153" t="s">
        <v>138</v>
      </c>
    </row>
    <row r="882" spans="2:51" s="12" customFormat="1" ht="11.25">
      <c r="B882" s="145"/>
      <c r="D882" s="146" t="s">
        <v>149</v>
      </c>
      <c r="E882" s="147" t="s">
        <v>19</v>
      </c>
      <c r="F882" s="148" t="s">
        <v>197</v>
      </c>
      <c r="H882" s="147" t="s">
        <v>19</v>
      </c>
      <c r="I882" s="149"/>
      <c r="L882" s="145"/>
      <c r="M882" s="150"/>
      <c r="T882" s="151"/>
      <c r="AT882" s="147" t="s">
        <v>149</v>
      </c>
      <c r="AU882" s="147" t="s">
        <v>84</v>
      </c>
      <c r="AV882" s="12" t="s">
        <v>82</v>
      </c>
      <c r="AW882" s="12" t="s">
        <v>36</v>
      </c>
      <c r="AX882" s="12" t="s">
        <v>74</v>
      </c>
      <c r="AY882" s="147" t="s">
        <v>138</v>
      </c>
    </row>
    <row r="883" spans="2:51" s="13" customFormat="1" ht="11.25">
      <c r="B883" s="152"/>
      <c r="D883" s="146" t="s">
        <v>149</v>
      </c>
      <c r="E883" s="153" t="s">
        <v>19</v>
      </c>
      <c r="F883" s="154" t="s">
        <v>342</v>
      </c>
      <c r="H883" s="155">
        <v>40</v>
      </c>
      <c r="I883" s="156"/>
      <c r="L883" s="152"/>
      <c r="M883" s="157"/>
      <c r="T883" s="158"/>
      <c r="AT883" s="153" t="s">
        <v>149</v>
      </c>
      <c r="AU883" s="153" t="s">
        <v>84</v>
      </c>
      <c r="AV883" s="13" t="s">
        <v>84</v>
      </c>
      <c r="AW883" s="13" t="s">
        <v>36</v>
      </c>
      <c r="AX883" s="13" t="s">
        <v>74</v>
      </c>
      <c r="AY883" s="153" t="s">
        <v>138</v>
      </c>
    </row>
    <row r="884" spans="2:51" s="12" customFormat="1" ht="11.25">
      <c r="B884" s="145"/>
      <c r="D884" s="146" t="s">
        <v>149</v>
      </c>
      <c r="E884" s="147" t="s">
        <v>19</v>
      </c>
      <c r="F884" s="148" t="s">
        <v>198</v>
      </c>
      <c r="H884" s="147" t="s">
        <v>19</v>
      </c>
      <c r="I884" s="149"/>
      <c r="L884" s="145"/>
      <c r="M884" s="150"/>
      <c r="T884" s="151"/>
      <c r="AT884" s="147" t="s">
        <v>149</v>
      </c>
      <c r="AU884" s="147" t="s">
        <v>84</v>
      </c>
      <c r="AV884" s="12" t="s">
        <v>82</v>
      </c>
      <c r="AW884" s="12" t="s">
        <v>36</v>
      </c>
      <c r="AX884" s="12" t="s">
        <v>74</v>
      </c>
      <c r="AY884" s="147" t="s">
        <v>138</v>
      </c>
    </row>
    <row r="885" spans="2:51" s="13" customFormat="1" ht="11.25">
      <c r="B885" s="152"/>
      <c r="D885" s="146" t="s">
        <v>149</v>
      </c>
      <c r="E885" s="153" t="s">
        <v>19</v>
      </c>
      <c r="F885" s="154" t="s">
        <v>424</v>
      </c>
      <c r="H885" s="155">
        <v>45</v>
      </c>
      <c r="I885" s="156"/>
      <c r="L885" s="152"/>
      <c r="M885" s="157"/>
      <c r="T885" s="158"/>
      <c r="AT885" s="153" t="s">
        <v>149</v>
      </c>
      <c r="AU885" s="153" t="s">
        <v>84</v>
      </c>
      <c r="AV885" s="13" t="s">
        <v>84</v>
      </c>
      <c r="AW885" s="13" t="s">
        <v>36</v>
      </c>
      <c r="AX885" s="13" t="s">
        <v>74</v>
      </c>
      <c r="AY885" s="153" t="s">
        <v>138</v>
      </c>
    </row>
    <row r="886" spans="2:51" s="14" customFormat="1" ht="11.25">
      <c r="B886" s="159"/>
      <c r="D886" s="146" t="s">
        <v>149</v>
      </c>
      <c r="E886" s="160" t="s">
        <v>19</v>
      </c>
      <c r="F886" s="161" t="s">
        <v>202</v>
      </c>
      <c r="H886" s="162">
        <v>293</v>
      </c>
      <c r="I886" s="163"/>
      <c r="L886" s="159"/>
      <c r="M886" s="164"/>
      <c r="T886" s="165"/>
      <c r="AT886" s="160" t="s">
        <v>149</v>
      </c>
      <c r="AU886" s="160" t="s">
        <v>84</v>
      </c>
      <c r="AV886" s="14" t="s">
        <v>139</v>
      </c>
      <c r="AW886" s="14" t="s">
        <v>36</v>
      </c>
      <c r="AX886" s="14" t="s">
        <v>82</v>
      </c>
      <c r="AY886" s="160" t="s">
        <v>138</v>
      </c>
    </row>
    <row r="887" spans="2:65" s="1" customFormat="1" ht="16.5" customHeight="1">
      <c r="B887" s="32"/>
      <c r="C887" s="128" t="s">
        <v>1280</v>
      </c>
      <c r="D887" s="128" t="s">
        <v>141</v>
      </c>
      <c r="E887" s="129" t="s">
        <v>1281</v>
      </c>
      <c r="F887" s="130" t="s">
        <v>1282</v>
      </c>
      <c r="G887" s="131" t="s">
        <v>256</v>
      </c>
      <c r="H887" s="132">
        <v>65</v>
      </c>
      <c r="I887" s="133"/>
      <c r="J887" s="134">
        <f>ROUND(I887*H887,2)</f>
        <v>0</v>
      </c>
      <c r="K887" s="130" t="s">
        <v>145</v>
      </c>
      <c r="L887" s="32"/>
      <c r="M887" s="135" t="s">
        <v>19</v>
      </c>
      <c r="N887" s="136" t="s">
        <v>45</v>
      </c>
      <c r="P887" s="137">
        <f>O887*H887</f>
        <v>0</v>
      </c>
      <c r="Q887" s="137">
        <v>0</v>
      </c>
      <c r="R887" s="137">
        <f>Q887*H887</f>
        <v>0</v>
      </c>
      <c r="S887" s="137">
        <v>0</v>
      </c>
      <c r="T887" s="138">
        <f>S887*H887</f>
        <v>0</v>
      </c>
      <c r="AR887" s="139" t="s">
        <v>242</v>
      </c>
      <c r="AT887" s="139" t="s">
        <v>141</v>
      </c>
      <c r="AU887" s="139" t="s">
        <v>84</v>
      </c>
      <c r="AY887" s="17" t="s">
        <v>138</v>
      </c>
      <c r="BE887" s="140">
        <f>IF(N887="základní",J887,0)</f>
        <v>0</v>
      </c>
      <c r="BF887" s="140">
        <f>IF(N887="snížená",J887,0)</f>
        <v>0</v>
      </c>
      <c r="BG887" s="140">
        <f>IF(N887="zákl. přenesená",J887,0)</f>
        <v>0</v>
      </c>
      <c r="BH887" s="140">
        <f>IF(N887="sníž. přenesená",J887,0)</f>
        <v>0</v>
      </c>
      <c r="BI887" s="140">
        <f>IF(N887="nulová",J887,0)</f>
        <v>0</v>
      </c>
      <c r="BJ887" s="17" t="s">
        <v>82</v>
      </c>
      <c r="BK887" s="140">
        <f>ROUND(I887*H887,2)</f>
        <v>0</v>
      </c>
      <c r="BL887" s="17" t="s">
        <v>242</v>
      </c>
      <c r="BM887" s="139" t="s">
        <v>1283</v>
      </c>
    </row>
    <row r="888" spans="2:47" s="1" customFormat="1" ht="11.25">
      <c r="B888" s="32"/>
      <c r="D888" s="141" t="s">
        <v>147</v>
      </c>
      <c r="F888" s="142" t="s">
        <v>1284</v>
      </c>
      <c r="I888" s="143"/>
      <c r="L888" s="32"/>
      <c r="M888" s="144"/>
      <c r="T888" s="53"/>
      <c r="AT888" s="17" t="s">
        <v>147</v>
      </c>
      <c r="AU888" s="17" t="s">
        <v>84</v>
      </c>
    </row>
    <row r="889" spans="2:51" s="12" customFormat="1" ht="11.25">
      <c r="B889" s="145"/>
      <c r="D889" s="146" t="s">
        <v>149</v>
      </c>
      <c r="E889" s="147" t="s">
        <v>19</v>
      </c>
      <c r="F889" s="148" t="s">
        <v>198</v>
      </c>
      <c r="H889" s="147" t="s">
        <v>19</v>
      </c>
      <c r="I889" s="149"/>
      <c r="L889" s="145"/>
      <c r="M889" s="150"/>
      <c r="T889" s="151"/>
      <c r="AT889" s="147" t="s">
        <v>149</v>
      </c>
      <c r="AU889" s="147" t="s">
        <v>84</v>
      </c>
      <c r="AV889" s="12" t="s">
        <v>82</v>
      </c>
      <c r="AW889" s="12" t="s">
        <v>36</v>
      </c>
      <c r="AX889" s="12" t="s">
        <v>74</v>
      </c>
      <c r="AY889" s="147" t="s">
        <v>138</v>
      </c>
    </row>
    <row r="890" spans="2:51" s="13" customFormat="1" ht="11.25">
      <c r="B890" s="152"/>
      <c r="D890" s="146" t="s">
        <v>149</v>
      </c>
      <c r="E890" s="153" t="s">
        <v>19</v>
      </c>
      <c r="F890" s="154" t="s">
        <v>332</v>
      </c>
      <c r="H890" s="155">
        <v>65</v>
      </c>
      <c r="I890" s="156"/>
      <c r="L890" s="152"/>
      <c r="M890" s="157"/>
      <c r="T890" s="158"/>
      <c r="AT890" s="153" t="s">
        <v>149</v>
      </c>
      <c r="AU890" s="153" t="s">
        <v>84</v>
      </c>
      <c r="AV890" s="13" t="s">
        <v>84</v>
      </c>
      <c r="AW890" s="13" t="s">
        <v>36</v>
      </c>
      <c r="AX890" s="13" t="s">
        <v>82</v>
      </c>
      <c r="AY890" s="153" t="s">
        <v>138</v>
      </c>
    </row>
    <row r="891" spans="2:65" s="1" customFormat="1" ht="16.5" customHeight="1">
      <c r="B891" s="32"/>
      <c r="C891" s="169" t="s">
        <v>1285</v>
      </c>
      <c r="D891" s="169" t="s">
        <v>397</v>
      </c>
      <c r="E891" s="170" t="s">
        <v>1286</v>
      </c>
      <c r="F891" s="171" t="s">
        <v>1287</v>
      </c>
      <c r="G891" s="172" t="s">
        <v>256</v>
      </c>
      <c r="H891" s="173">
        <v>66.3</v>
      </c>
      <c r="I891" s="174"/>
      <c r="J891" s="175">
        <f>ROUND(I891*H891,2)</f>
        <v>0</v>
      </c>
      <c r="K891" s="171" t="s">
        <v>19</v>
      </c>
      <c r="L891" s="176"/>
      <c r="M891" s="177" t="s">
        <v>19</v>
      </c>
      <c r="N891" s="178" t="s">
        <v>45</v>
      </c>
      <c r="P891" s="137">
        <f>O891*H891</f>
        <v>0</v>
      </c>
      <c r="Q891" s="137">
        <v>0</v>
      </c>
      <c r="R891" s="137">
        <f>Q891*H891</f>
        <v>0</v>
      </c>
      <c r="S891" s="137">
        <v>0</v>
      </c>
      <c r="T891" s="138">
        <f>S891*H891</f>
        <v>0</v>
      </c>
      <c r="AR891" s="139" t="s">
        <v>348</v>
      </c>
      <c r="AT891" s="139" t="s">
        <v>397</v>
      </c>
      <c r="AU891" s="139" t="s">
        <v>84</v>
      </c>
      <c r="AY891" s="17" t="s">
        <v>138</v>
      </c>
      <c r="BE891" s="140">
        <f>IF(N891="základní",J891,0)</f>
        <v>0</v>
      </c>
      <c r="BF891" s="140">
        <f>IF(N891="snížená",J891,0)</f>
        <v>0</v>
      </c>
      <c r="BG891" s="140">
        <f>IF(N891="zákl. přenesená",J891,0)</f>
        <v>0</v>
      </c>
      <c r="BH891" s="140">
        <f>IF(N891="sníž. přenesená",J891,0)</f>
        <v>0</v>
      </c>
      <c r="BI891" s="140">
        <f>IF(N891="nulová",J891,0)</f>
        <v>0</v>
      </c>
      <c r="BJ891" s="17" t="s">
        <v>82</v>
      </c>
      <c r="BK891" s="140">
        <f>ROUND(I891*H891,2)</f>
        <v>0</v>
      </c>
      <c r="BL891" s="17" t="s">
        <v>242</v>
      </c>
      <c r="BM891" s="139" t="s">
        <v>1288</v>
      </c>
    </row>
    <row r="892" spans="2:51" s="13" customFormat="1" ht="11.25">
      <c r="B892" s="152"/>
      <c r="D892" s="146" t="s">
        <v>149</v>
      </c>
      <c r="F892" s="154" t="s">
        <v>1289</v>
      </c>
      <c r="H892" s="155">
        <v>66.3</v>
      </c>
      <c r="I892" s="156"/>
      <c r="L892" s="152"/>
      <c r="M892" s="157"/>
      <c r="T892" s="158"/>
      <c r="AT892" s="153" t="s">
        <v>149</v>
      </c>
      <c r="AU892" s="153" t="s">
        <v>84</v>
      </c>
      <c r="AV892" s="13" t="s">
        <v>84</v>
      </c>
      <c r="AW892" s="13" t="s">
        <v>4</v>
      </c>
      <c r="AX892" s="13" t="s">
        <v>82</v>
      </c>
      <c r="AY892" s="153" t="s">
        <v>138</v>
      </c>
    </row>
    <row r="893" spans="2:65" s="1" customFormat="1" ht="16.5" customHeight="1">
      <c r="B893" s="32"/>
      <c r="C893" s="128" t="s">
        <v>1290</v>
      </c>
      <c r="D893" s="128" t="s">
        <v>141</v>
      </c>
      <c r="E893" s="129" t="s">
        <v>1291</v>
      </c>
      <c r="F893" s="130" t="s">
        <v>1292</v>
      </c>
      <c r="G893" s="131" t="s">
        <v>256</v>
      </c>
      <c r="H893" s="132">
        <v>261</v>
      </c>
      <c r="I893" s="133"/>
      <c r="J893" s="134">
        <f>ROUND(I893*H893,2)</f>
        <v>0</v>
      </c>
      <c r="K893" s="130" t="s">
        <v>145</v>
      </c>
      <c r="L893" s="32"/>
      <c r="M893" s="135" t="s">
        <v>19</v>
      </c>
      <c r="N893" s="136" t="s">
        <v>45</v>
      </c>
      <c r="P893" s="137">
        <f>O893*H893</f>
        <v>0</v>
      </c>
      <c r="Q893" s="137">
        <v>0</v>
      </c>
      <c r="R893" s="137">
        <f>Q893*H893</f>
        <v>0</v>
      </c>
      <c r="S893" s="137">
        <v>0</v>
      </c>
      <c r="T893" s="138">
        <f>S893*H893</f>
        <v>0</v>
      </c>
      <c r="AR893" s="139" t="s">
        <v>242</v>
      </c>
      <c r="AT893" s="139" t="s">
        <v>141</v>
      </c>
      <c r="AU893" s="139" t="s">
        <v>84</v>
      </c>
      <c r="AY893" s="17" t="s">
        <v>138</v>
      </c>
      <c r="BE893" s="140">
        <f>IF(N893="základní",J893,0)</f>
        <v>0</v>
      </c>
      <c r="BF893" s="140">
        <f>IF(N893="snížená",J893,0)</f>
        <v>0</v>
      </c>
      <c r="BG893" s="140">
        <f>IF(N893="zákl. přenesená",J893,0)</f>
        <v>0</v>
      </c>
      <c r="BH893" s="140">
        <f>IF(N893="sníž. přenesená",J893,0)</f>
        <v>0</v>
      </c>
      <c r="BI893" s="140">
        <f>IF(N893="nulová",J893,0)</f>
        <v>0</v>
      </c>
      <c r="BJ893" s="17" t="s">
        <v>82</v>
      </c>
      <c r="BK893" s="140">
        <f>ROUND(I893*H893,2)</f>
        <v>0</v>
      </c>
      <c r="BL893" s="17" t="s">
        <v>242</v>
      </c>
      <c r="BM893" s="139" t="s">
        <v>1293</v>
      </c>
    </row>
    <row r="894" spans="2:47" s="1" customFormat="1" ht="11.25">
      <c r="B894" s="32"/>
      <c r="D894" s="141" t="s">
        <v>147</v>
      </c>
      <c r="F894" s="142" t="s">
        <v>1294</v>
      </c>
      <c r="I894" s="143"/>
      <c r="L894" s="32"/>
      <c r="M894" s="144"/>
      <c r="T894" s="53"/>
      <c r="AT894" s="17" t="s">
        <v>147</v>
      </c>
      <c r="AU894" s="17" t="s">
        <v>84</v>
      </c>
    </row>
    <row r="895" spans="2:51" s="13" customFormat="1" ht="11.25">
      <c r="B895" s="152"/>
      <c r="D895" s="146" t="s">
        <v>149</v>
      </c>
      <c r="E895" s="153" t="s">
        <v>19</v>
      </c>
      <c r="F895" s="154" t="s">
        <v>1295</v>
      </c>
      <c r="H895" s="155">
        <v>261</v>
      </c>
      <c r="I895" s="156"/>
      <c r="L895" s="152"/>
      <c r="M895" s="157"/>
      <c r="T895" s="158"/>
      <c r="AT895" s="153" t="s">
        <v>149</v>
      </c>
      <c r="AU895" s="153" t="s">
        <v>84</v>
      </c>
      <c r="AV895" s="13" t="s">
        <v>84</v>
      </c>
      <c r="AW895" s="13" t="s">
        <v>36</v>
      </c>
      <c r="AX895" s="13" t="s">
        <v>82</v>
      </c>
      <c r="AY895" s="153" t="s">
        <v>138</v>
      </c>
    </row>
    <row r="896" spans="2:65" s="1" customFormat="1" ht="24.2" customHeight="1">
      <c r="B896" s="32"/>
      <c r="C896" s="169" t="s">
        <v>1296</v>
      </c>
      <c r="D896" s="169" t="s">
        <v>397</v>
      </c>
      <c r="E896" s="170" t="s">
        <v>1260</v>
      </c>
      <c r="F896" s="171" t="s">
        <v>1261</v>
      </c>
      <c r="G896" s="172" t="s">
        <v>144</v>
      </c>
      <c r="H896" s="173">
        <v>28.71</v>
      </c>
      <c r="I896" s="174"/>
      <c r="J896" s="175">
        <f>ROUND(I896*H896,2)</f>
        <v>0</v>
      </c>
      <c r="K896" s="171" t="s">
        <v>145</v>
      </c>
      <c r="L896" s="176"/>
      <c r="M896" s="177" t="s">
        <v>19</v>
      </c>
      <c r="N896" s="178" t="s">
        <v>45</v>
      </c>
      <c r="P896" s="137">
        <f>O896*H896</f>
        <v>0</v>
      </c>
      <c r="Q896" s="137">
        <v>0.0026</v>
      </c>
      <c r="R896" s="137">
        <f>Q896*H896</f>
        <v>0.074646</v>
      </c>
      <c r="S896" s="137">
        <v>0</v>
      </c>
      <c r="T896" s="138">
        <f>S896*H896</f>
        <v>0</v>
      </c>
      <c r="AR896" s="139" t="s">
        <v>348</v>
      </c>
      <c r="AT896" s="139" t="s">
        <v>397</v>
      </c>
      <c r="AU896" s="139" t="s">
        <v>84</v>
      </c>
      <c r="AY896" s="17" t="s">
        <v>138</v>
      </c>
      <c r="BE896" s="140">
        <f>IF(N896="základní",J896,0)</f>
        <v>0</v>
      </c>
      <c r="BF896" s="140">
        <f>IF(N896="snížená",J896,0)</f>
        <v>0</v>
      </c>
      <c r="BG896" s="140">
        <f>IF(N896="zákl. přenesená",J896,0)</f>
        <v>0</v>
      </c>
      <c r="BH896" s="140">
        <f>IF(N896="sníž. přenesená",J896,0)</f>
        <v>0</v>
      </c>
      <c r="BI896" s="140">
        <f>IF(N896="nulová",J896,0)</f>
        <v>0</v>
      </c>
      <c r="BJ896" s="17" t="s">
        <v>82</v>
      </c>
      <c r="BK896" s="140">
        <f>ROUND(I896*H896,2)</f>
        <v>0</v>
      </c>
      <c r="BL896" s="17" t="s">
        <v>242</v>
      </c>
      <c r="BM896" s="139" t="s">
        <v>1297</v>
      </c>
    </row>
    <row r="897" spans="2:51" s="13" customFormat="1" ht="11.25">
      <c r="B897" s="152"/>
      <c r="D897" s="146" t="s">
        <v>149</v>
      </c>
      <c r="F897" s="154" t="s">
        <v>1298</v>
      </c>
      <c r="H897" s="155">
        <v>28.71</v>
      </c>
      <c r="I897" s="156"/>
      <c r="L897" s="152"/>
      <c r="M897" s="157"/>
      <c r="T897" s="158"/>
      <c r="AT897" s="153" t="s">
        <v>149</v>
      </c>
      <c r="AU897" s="153" t="s">
        <v>84</v>
      </c>
      <c r="AV897" s="13" t="s">
        <v>84</v>
      </c>
      <c r="AW897" s="13" t="s">
        <v>4</v>
      </c>
      <c r="AX897" s="13" t="s">
        <v>82</v>
      </c>
      <c r="AY897" s="153" t="s">
        <v>138</v>
      </c>
    </row>
    <row r="898" spans="2:65" s="1" customFormat="1" ht="16.5" customHeight="1">
      <c r="B898" s="32"/>
      <c r="C898" s="128" t="s">
        <v>1299</v>
      </c>
      <c r="D898" s="128" t="s">
        <v>141</v>
      </c>
      <c r="E898" s="129" t="s">
        <v>1300</v>
      </c>
      <c r="F898" s="130" t="s">
        <v>1301</v>
      </c>
      <c r="G898" s="131" t="s">
        <v>144</v>
      </c>
      <c r="H898" s="132">
        <v>442</v>
      </c>
      <c r="I898" s="133"/>
      <c r="J898" s="134">
        <f>ROUND(I898*H898,2)</f>
        <v>0</v>
      </c>
      <c r="K898" s="130" t="s">
        <v>145</v>
      </c>
      <c r="L898" s="32"/>
      <c r="M898" s="135" t="s">
        <v>19</v>
      </c>
      <c r="N898" s="136" t="s">
        <v>45</v>
      </c>
      <c r="P898" s="137">
        <f>O898*H898</f>
        <v>0</v>
      </c>
      <c r="Q898" s="137">
        <v>0</v>
      </c>
      <c r="R898" s="137">
        <f>Q898*H898</f>
        <v>0</v>
      </c>
      <c r="S898" s="137">
        <v>0</v>
      </c>
      <c r="T898" s="138">
        <f>S898*H898</f>
        <v>0</v>
      </c>
      <c r="AR898" s="139" t="s">
        <v>242</v>
      </c>
      <c r="AT898" s="139" t="s">
        <v>141</v>
      </c>
      <c r="AU898" s="139" t="s">
        <v>84</v>
      </c>
      <c r="AY898" s="17" t="s">
        <v>138</v>
      </c>
      <c r="BE898" s="140">
        <f>IF(N898="základní",J898,0)</f>
        <v>0</v>
      </c>
      <c r="BF898" s="140">
        <f>IF(N898="snížená",J898,0)</f>
        <v>0</v>
      </c>
      <c r="BG898" s="140">
        <f>IF(N898="zákl. přenesená",J898,0)</f>
        <v>0</v>
      </c>
      <c r="BH898" s="140">
        <f>IF(N898="sníž. přenesená",J898,0)</f>
        <v>0</v>
      </c>
      <c r="BI898" s="140">
        <f>IF(N898="nulová",J898,0)</f>
        <v>0</v>
      </c>
      <c r="BJ898" s="17" t="s">
        <v>82</v>
      </c>
      <c r="BK898" s="140">
        <f>ROUND(I898*H898,2)</f>
        <v>0</v>
      </c>
      <c r="BL898" s="17" t="s">
        <v>242</v>
      </c>
      <c r="BM898" s="139" t="s">
        <v>1302</v>
      </c>
    </row>
    <row r="899" spans="2:47" s="1" customFormat="1" ht="11.25">
      <c r="B899" s="32"/>
      <c r="D899" s="141" t="s">
        <v>147</v>
      </c>
      <c r="F899" s="142" t="s">
        <v>1303</v>
      </c>
      <c r="I899" s="143"/>
      <c r="L899" s="32"/>
      <c r="M899" s="144"/>
      <c r="T899" s="53"/>
      <c r="AT899" s="17" t="s">
        <v>147</v>
      </c>
      <c r="AU899" s="17" t="s">
        <v>84</v>
      </c>
    </row>
    <row r="900" spans="2:51" s="13" customFormat="1" ht="11.25">
      <c r="B900" s="152"/>
      <c r="D900" s="146" t="s">
        <v>149</v>
      </c>
      <c r="E900" s="153" t="s">
        <v>19</v>
      </c>
      <c r="F900" s="154" t="s">
        <v>91</v>
      </c>
      <c r="H900" s="155">
        <v>442</v>
      </c>
      <c r="I900" s="156"/>
      <c r="L900" s="152"/>
      <c r="M900" s="157"/>
      <c r="T900" s="158"/>
      <c r="AT900" s="153" t="s">
        <v>149</v>
      </c>
      <c r="AU900" s="153" t="s">
        <v>84</v>
      </c>
      <c r="AV900" s="13" t="s">
        <v>84</v>
      </c>
      <c r="AW900" s="13" t="s">
        <v>36</v>
      </c>
      <c r="AX900" s="13" t="s">
        <v>82</v>
      </c>
      <c r="AY900" s="153" t="s">
        <v>138</v>
      </c>
    </row>
    <row r="901" spans="2:47" s="1" customFormat="1" ht="11.25">
      <c r="B901" s="32"/>
      <c r="D901" s="146" t="s">
        <v>290</v>
      </c>
      <c r="F901" s="166" t="s">
        <v>291</v>
      </c>
      <c r="L901" s="32"/>
      <c r="M901" s="144"/>
      <c r="T901" s="53"/>
      <c r="AU901" s="17" t="s">
        <v>84</v>
      </c>
    </row>
    <row r="902" spans="2:47" s="1" customFormat="1" ht="11.25">
      <c r="B902" s="32"/>
      <c r="D902" s="146" t="s">
        <v>290</v>
      </c>
      <c r="F902" s="167" t="s">
        <v>177</v>
      </c>
      <c r="H902" s="168">
        <v>0</v>
      </c>
      <c r="L902" s="32"/>
      <c r="M902" s="144"/>
      <c r="T902" s="53"/>
      <c r="AU902" s="17" t="s">
        <v>84</v>
      </c>
    </row>
    <row r="903" spans="2:47" s="1" customFormat="1" ht="11.25">
      <c r="B903" s="32"/>
      <c r="D903" s="146" t="s">
        <v>290</v>
      </c>
      <c r="F903" s="167" t="s">
        <v>292</v>
      </c>
      <c r="H903" s="168">
        <v>115</v>
      </c>
      <c r="L903" s="32"/>
      <c r="M903" s="144"/>
      <c r="T903" s="53"/>
      <c r="AU903" s="17" t="s">
        <v>84</v>
      </c>
    </row>
    <row r="904" spans="2:47" s="1" customFormat="1" ht="11.25">
      <c r="B904" s="32"/>
      <c r="D904" s="146" t="s">
        <v>290</v>
      </c>
      <c r="F904" s="167" t="s">
        <v>191</v>
      </c>
      <c r="H904" s="168">
        <v>0</v>
      </c>
      <c r="L904" s="32"/>
      <c r="M904" s="144"/>
      <c r="T904" s="53"/>
      <c r="AU904" s="17" t="s">
        <v>84</v>
      </c>
    </row>
    <row r="905" spans="2:47" s="1" customFormat="1" ht="11.25">
      <c r="B905" s="32"/>
      <c r="D905" s="146" t="s">
        <v>290</v>
      </c>
      <c r="F905" s="167" t="s">
        <v>293</v>
      </c>
      <c r="H905" s="168">
        <v>60</v>
      </c>
      <c r="L905" s="32"/>
      <c r="M905" s="144"/>
      <c r="T905" s="53"/>
      <c r="AU905" s="17" t="s">
        <v>84</v>
      </c>
    </row>
    <row r="906" spans="2:47" s="1" customFormat="1" ht="11.25">
      <c r="B906" s="32"/>
      <c r="D906" s="146" t="s">
        <v>290</v>
      </c>
      <c r="F906" s="167" t="s">
        <v>193</v>
      </c>
      <c r="H906" s="168">
        <v>0</v>
      </c>
      <c r="L906" s="32"/>
      <c r="M906" s="144"/>
      <c r="T906" s="53"/>
      <c r="AU906" s="17" t="s">
        <v>84</v>
      </c>
    </row>
    <row r="907" spans="2:47" s="1" customFormat="1" ht="11.25">
      <c r="B907" s="32"/>
      <c r="D907" s="146" t="s">
        <v>290</v>
      </c>
      <c r="F907" s="167" t="s">
        <v>294</v>
      </c>
      <c r="H907" s="168">
        <v>68</v>
      </c>
      <c r="L907" s="32"/>
      <c r="M907" s="144"/>
      <c r="T907" s="53"/>
      <c r="AU907" s="17" t="s">
        <v>84</v>
      </c>
    </row>
    <row r="908" spans="2:47" s="1" customFormat="1" ht="11.25">
      <c r="B908" s="32"/>
      <c r="D908" s="146" t="s">
        <v>290</v>
      </c>
      <c r="F908" s="167" t="s">
        <v>195</v>
      </c>
      <c r="H908" s="168">
        <v>0</v>
      </c>
      <c r="L908" s="32"/>
      <c r="M908" s="144"/>
      <c r="T908" s="53"/>
      <c r="AU908" s="17" t="s">
        <v>84</v>
      </c>
    </row>
    <row r="909" spans="2:47" s="1" customFormat="1" ht="11.25">
      <c r="B909" s="32"/>
      <c r="D909" s="146" t="s">
        <v>290</v>
      </c>
      <c r="F909" s="167" t="s">
        <v>295</v>
      </c>
      <c r="H909" s="168">
        <v>54</v>
      </c>
      <c r="L909" s="32"/>
      <c r="M909" s="144"/>
      <c r="T909" s="53"/>
      <c r="AU909" s="17" t="s">
        <v>84</v>
      </c>
    </row>
    <row r="910" spans="2:47" s="1" customFormat="1" ht="11.25">
      <c r="B910" s="32"/>
      <c r="D910" s="146" t="s">
        <v>290</v>
      </c>
      <c r="F910" s="167" t="s">
        <v>197</v>
      </c>
      <c r="H910" s="168">
        <v>0</v>
      </c>
      <c r="L910" s="32"/>
      <c r="M910" s="144"/>
      <c r="T910" s="53"/>
      <c r="AU910" s="17" t="s">
        <v>84</v>
      </c>
    </row>
    <row r="911" spans="2:47" s="1" customFormat="1" ht="11.25">
      <c r="B911" s="32"/>
      <c r="D911" s="146" t="s">
        <v>290</v>
      </c>
      <c r="F911" s="167" t="s">
        <v>296</v>
      </c>
      <c r="H911" s="168">
        <v>50</v>
      </c>
      <c r="L911" s="32"/>
      <c r="M911" s="144"/>
      <c r="T911" s="53"/>
      <c r="AU911" s="17" t="s">
        <v>84</v>
      </c>
    </row>
    <row r="912" spans="2:47" s="1" customFormat="1" ht="11.25">
      <c r="B912" s="32"/>
      <c r="D912" s="146" t="s">
        <v>290</v>
      </c>
      <c r="F912" s="167" t="s">
        <v>198</v>
      </c>
      <c r="H912" s="168">
        <v>0</v>
      </c>
      <c r="L912" s="32"/>
      <c r="M912" s="144"/>
      <c r="T912" s="53"/>
      <c r="AU912" s="17" t="s">
        <v>84</v>
      </c>
    </row>
    <row r="913" spans="2:47" s="1" customFormat="1" ht="11.25">
      <c r="B913" s="32"/>
      <c r="D913" s="146" t="s">
        <v>290</v>
      </c>
      <c r="F913" s="167" t="s">
        <v>297</v>
      </c>
      <c r="H913" s="168">
        <v>95</v>
      </c>
      <c r="L913" s="32"/>
      <c r="M913" s="144"/>
      <c r="T913" s="53"/>
      <c r="AU913" s="17" t="s">
        <v>84</v>
      </c>
    </row>
    <row r="914" spans="2:47" s="1" customFormat="1" ht="11.25">
      <c r="B914" s="32"/>
      <c r="D914" s="146" t="s">
        <v>290</v>
      </c>
      <c r="F914" s="167" t="s">
        <v>202</v>
      </c>
      <c r="H914" s="168">
        <v>442</v>
      </c>
      <c r="L914" s="32"/>
      <c r="M914" s="144"/>
      <c r="T914" s="53"/>
      <c r="AU914" s="17" t="s">
        <v>84</v>
      </c>
    </row>
    <row r="915" spans="2:65" s="1" customFormat="1" ht="24.2" customHeight="1">
      <c r="B915" s="32"/>
      <c r="C915" s="128" t="s">
        <v>1304</v>
      </c>
      <c r="D915" s="128" t="s">
        <v>141</v>
      </c>
      <c r="E915" s="129" t="s">
        <v>1305</v>
      </c>
      <c r="F915" s="130" t="s">
        <v>1306</v>
      </c>
      <c r="G915" s="131" t="s">
        <v>405</v>
      </c>
      <c r="H915" s="179"/>
      <c r="I915" s="133"/>
      <c r="J915" s="134">
        <f>ROUND(I915*H915,2)</f>
        <v>0</v>
      </c>
      <c r="K915" s="130" t="s">
        <v>145</v>
      </c>
      <c r="L915" s="32"/>
      <c r="M915" s="135" t="s">
        <v>19</v>
      </c>
      <c r="N915" s="136" t="s">
        <v>45</v>
      </c>
      <c r="P915" s="137">
        <f>O915*H915</f>
        <v>0</v>
      </c>
      <c r="Q915" s="137">
        <v>0</v>
      </c>
      <c r="R915" s="137">
        <f>Q915*H915</f>
        <v>0</v>
      </c>
      <c r="S915" s="137">
        <v>0</v>
      </c>
      <c r="T915" s="138">
        <f>S915*H915</f>
        <v>0</v>
      </c>
      <c r="AR915" s="139" t="s">
        <v>242</v>
      </c>
      <c r="AT915" s="139" t="s">
        <v>141</v>
      </c>
      <c r="AU915" s="139" t="s">
        <v>84</v>
      </c>
      <c r="AY915" s="17" t="s">
        <v>138</v>
      </c>
      <c r="BE915" s="140">
        <f>IF(N915="základní",J915,0)</f>
        <v>0</v>
      </c>
      <c r="BF915" s="140">
        <f>IF(N915="snížená",J915,0)</f>
        <v>0</v>
      </c>
      <c r="BG915" s="140">
        <f>IF(N915="zákl. přenesená",J915,0)</f>
        <v>0</v>
      </c>
      <c r="BH915" s="140">
        <f>IF(N915="sníž. přenesená",J915,0)</f>
        <v>0</v>
      </c>
      <c r="BI915" s="140">
        <f>IF(N915="nulová",J915,0)</f>
        <v>0</v>
      </c>
      <c r="BJ915" s="17" t="s">
        <v>82</v>
      </c>
      <c r="BK915" s="140">
        <f>ROUND(I915*H915,2)</f>
        <v>0</v>
      </c>
      <c r="BL915" s="17" t="s">
        <v>242</v>
      </c>
      <c r="BM915" s="139" t="s">
        <v>1307</v>
      </c>
    </row>
    <row r="916" spans="2:47" s="1" customFormat="1" ht="11.25">
      <c r="B916" s="32"/>
      <c r="D916" s="141" t="s">
        <v>147</v>
      </c>
      <c r="F916" s="142" t="s">
        <v>1308</v>
      </c>
      <c r="I916" s="143"/>
      <c r="L916" s="32"/>
      <c r="M916" s="144"/>
      <c r="T916" s="53"/>
      <c r="AT916" s="17" t="s">
        <v>147</v>
      </c>
      <c r="AU916" s="17" t="s">
        <v>84</v>
      </c>
    </row>
    <row r="917" spans="2:63" s="11" customFormat="1" ht="22.9" customHeight="1">
      <c r="B917" s="116"/>
      <c r="D917" s="117" t="s">
        <v>73</v>
      </c>
      <c r="E917" s="126" t="s">
        <v>1309</v>
      </c>
      <c r="F917" s="126" t="s">
        <v>1310</v>
      </c>
      <c r="I917" s="119"/>
      <c r="J917" s="127">
        <f>BK917</f>
        <v>0</v>
      </c>
      <c r="L917" s="116"/>
      <c r="M917" s="121"/>
      <c r="P917" s="122">
        <f>SUM(P918:P941)</f>
        <v>0</v>
      </c>
      <c r="R917" s="122">
        <f>SUM(R918:R941)</f>
        <v>0.00825</v>
      </c>
      <c r="T917" s="123">
        <f>SUM(T918:T941)</f>
        <v>0</v>
      </c>
      <c r="AR917" s="117" t="s">
        <v>84</v>
      </c>
      <c r="AT917" s="124" t="s">
        <v>73</v>
      </c>
      <c r="AU917" s="124" t="s">
        <v>82</v>
      </c>
      <c r="AY917" s="117" t="s">
        <v>138</v>
      </c>
      <c r="BK917" s="125">
        <f>SUM(BK918:BK941)</f>
        <v>0</v>
      </c>
    </row>
    <row r="918" spans="2:65" s="1" customFormat="1" ht="24.2" customHeight="1">
      <c r="B918" s="32"/>
      <c r="C918" s="128" t="s">
        <v>1311</v>
      </c>
      <c r="D918" s="128" t="s">
        <v>141</v>
      </c>
      <c r="E918" s="129" t="s">
        <v>1312</v>
      </c>
      <c r="F918" s="130" t="s">
        <v>1313</v>
      </c>
      <c r="G918" s="131" t="s">
        <v>144</v>
      </c>
      <c r="H918" s="132">
        <v>15</v>
      </c>
      <c r="I918" s="133"/>
      <c r="J918" s="134">
        <f>ROUND(I918*H918,2)</f>
        <v>0</v>
      </c>
      <c r="K918" s="130" t="s">
        <v>145</v>
      </c>
      <c r="L918" s="32"/>
      <c r="M918" s="135" t="s">
        <v>19</v>
      </c>
      <c r="N918" s="136" t="s">
        <v>45</v>
      </c>
      <c r="P918" s="137">
        <f>O918*H918</f>
        <v>0</v>
      </c>
      <c r="Q918" s="137">
        <v>8E-05</v>
      </c>
      <c r="R918" s="137">
        <f>Q918*H918</f>
        <v>0.0012000000000000001</v>
      </c>
      <c r="S918" s="137">
        <v>0</v>
      </c>
      <c r="T918" s="138">
        <f>S918*H918</f>
        <v>0</v>
      </c>
      <c r="AR918" s="139" t="s">
        <v>242</v>
      </c>
      <c r="AT918" s="139" t="s">
        <v>141</v>
      </c>
      <c r="AU918" s="139" t="s">
        <v>84</v>
      </c>
      <c r="AY918" s="17" t="s">
        <v>138</v>
      </c>
      <c r="BE918" s="140">
        <f>IF(N918="základní",J918,0)</f>
        <v>0</v>
      </c>
      <c r="BF918" s="140">
        <f>IF(N918="snížená",J918,0)</f>
        <v>0</v>
      </c>
      <c r="BG918" s="140">
        <f>IF(N918="zákl. přenesená",J918,0)</f>
        <v>0</v>
      </c>
      <c r="BH918" s="140">
        <f>IF(N918="sníž. přenesená",J918,0)</f>
        <v>0</v>
      </c>
      <c r="BI918" s="140">
        <f>IF(N918="nulová",J918,0)</f>
        <v>0</v>
      </c>
      <c r="BJ918" s="17" t="s">
        <v>82</v>
      </c>
      <c r="BK918" s="140">
        <f>ROUND(I918*H918,2)</f>
        <v>0</v>
      </c>
      <c r="BL918" s="17" t="s">
        <v>242</v>
      </c>
      <c r="BM918" s="139" t="s">
        <v>1314</v>
      </c>
    </row>
    <row r="919" spans="2:47" s="1" customFormat="1" ht="11.25">
      <c r="B919" s="32"/>
      <c r="D919" s="141" t="s">
        <v>147</v>
      </c>
      <c r="F919" s="142" t="s">
        <v>1315</v>
      </c>
      <c r="I919" s="143"/>
      <c r="L919" s="32"/>
      <c r="M919" s="144"/>
      <c r="T919" s="53"/>
      <c r="AT919" s="17" t="s">
        <v>147</v>
      </c>
      <c r="AU919" s="17" t="s">
        <v>84</v>
      </c>
    </row>
    <row r="920" spans="2:51" s="12" customFormat="1" ht="11.25">
      <c r="B920" s="145"/>
      <c r="D920" s="146" t="s">
        <v>149</v>
      </c>
      <c r="E920" s="147" t="s">
        <v>19</v>
      </c>
      <c r="F920" s="148" t="s">
        <v>1274</v>
      </c>
      <c r="H920" s="147" t="s">
        <v>19</v>
      </c>
      <c r="I920" s="149"/>
      <c r="L920" s="145"/>
      <c r="M920" s="150"/>
      <c r="T920" s="151"/>
      <c r="AT920" s="147" t="s">
        <v>149</v>
      </c>
      <c r="AU920" s="147" t="s">
        <v>84</v>
      </c>
      <c r="AV920" s="12" t="s">
        <v>82</v>
      </c>
      <c r="AW920" s="12" t="s">
        <v>36</v>
      </c>
      <c r="AX920" s="12" t="s">
        <v>74</v>
      </c>
      <c r="AY920" s="147" t="s">
        <v>138</v>
      </c>
    </row>
    <row r="921" spans="2:51" s="13" customFormat="1" ht="11.25">
      <c r="B921" s="152"/>
      <c r="D921" s="146" t="s">
        <v>149</v>
      </c>
      <c r="E921" s="153" t="s">
        <v>19</v>
      </c>
      <c r="F921" s="154" t="s">
        <v>236</v>
      </c>
      <c r="H921" s="155">
        <v>15</v>
      </c>
      <c r="I921" s="156"/>
      <c r="L921" s="152"/>
      <c r="M921" s="157"/>
      <c r="T921" s="158"/>
      <c r="AT921" s="153" t="s">
        <v>149</v>
      </c>
      <c r="AU921" s="153" t="s">
        <v>84</v>
      </c>
      <c r="AV921" s="13" t="s">
        <v>84</v>
      </c>
      <c r="AW921" s="13" t="s">
        <v>36</v>
      </c>
      <c r="AX921" s="13" t="s">
        <v>82</v>
      </c>
      <c r="AY921" s="153" t="s">
        <v>138</v>
      </c>
    </row>
    <row r="922" spans="2:65" s="1" customFormat="1" ht="16.5" customHeight="1">
      <c r="B922" s="32"/>
      <c r="C922" s="128" t="s">
        <v>1316</v>
      </c>
      <c r="D922" s="128" t="s">
        <v>141</v>
      </c>
      <c r="E922" s="129" t="s">
        <v>1317</v>
      </c>
      <c r="F922" s="130" t="s">
        <v>1318</v>
      </c>
      <c r="G922" s="131" t="s">
        <v>144</v>
      </c>
      <c r="H922" s="132">
        <v>15</v>
      </c>
      <c r="I922" s="133"/>
      <c r="J922" s="134">
        <f>ROUND(I922*H922,2)</f>
        <v>0</v>
      </c>
      <c r="K922" s="130" t="s">
        <v>145</v>
      </c>
      <c r="L922" s="32"/>
      <c r="M922" s="135" t="s">
        <v>19</v>
      </c>
      <c r="N922" s="136" t="s">
        <v>45</v>
      </c>
      <c r="P922" s="137">
        <f>O922*H922</f>
        <v>0</v>
      </c>
      <c r="Q922" s="137">
        <v>6E-05</v>
      </c>
      <c r="R922" s="137">
        <f>Q922*H922</f>
        <v>0.0009</v>
      </c>
      <c r="S922" s="137">
        <v>0</v>
      </c>
      <c r="T922" s="138">
        <f>S922*H922</f>
        <v>0</v>
      </c>
      <c r="AR922" s="139" t="s">
        <v>242</v>
      </c>
      <c r="AT922" s="139" t="s">
        <v>141</v>
      </c>
      <c r="AU922" s="139" t="s">
        <v>84</v>
      </c>
      <c r="AY922" s="17" t="s">
        <v>138</v>
      </c>
      <c r="BE922" s="140">
        <f>IF(N922="základní",J922,0)</f>
        <v>0</v>
      </c>
      <c r="BF922" s="140">
        <f>IF(N922="snížená",J922,0)</f>
        <v>0</v>
      </c>
      <c r="BG922" s="140">
        <f>IF(N922="zákl. přenesená",J922,0)</f>
        <v>0</v>
      </c>
      <c r="BH922" s="140">
        <f>IF(N922="sníž. přenesená",J922,0)</f>
        <v>0</v>
      </c>
      <c r="BI922" s="140">
        <f>IF(N922="nulová",J922,0)</f>
        <v>0</v>
      </c>
      <c r="BJ922" s="17" t="s">
        <v>82</v>
      </c>
      <c r="BK922" s="140">
        <f>ROUND(I922*H922,2)</f>
        <v>0</v>
      </c>
      <c r="BL922" s="17" t="s">
        <v>242</v>
      </c>
      <c r="BM922" s="139" t="s">
        <v>1319</v>
      </c>
    </row>
    <row r="923" spans="2:47" s="1" customFormat="1" ht="11.25">
      <c r="B923" s="32"/>
      <c r="D923" s="141" t="s">
        <v>147</v>
      </c>
      <c r="F923" s="142" t="s">
        <v>1320</v>
      </c>
      <c r="I923" s="143"/>
      <c r="L923" s="32"/>
      <c r="M923" s="144"/>
      <c r="T923" s="53"/>
      <c r="AT923" s="17" t="s">
        <v>147</v>
      </c>
      <c r="AU923" s="17" t="s">
        <v>84</v>
      </c>
    </row>
    <row r="924" spans="2:51" s="12" customFormat="1" ht="11.25">
      <c r="B924" s="145"/>
      <c r="D924" s="146" t="s">
        <v>149</v>
      </c>
      <c r="E924" s="147" t="s">
        <v>19</v>
      </c>
      <c r="F924" s="148" t="s">
        <v>1274</v>
      </c>
      <c r="H924" s="147" t="s">
        <v>19</v>
      </c>
      <c r="I924" s="149"/>
      <c r="L924" s="145"/>
      <c r="M924" s="150"/>
      <c r="T924" s="151"/>
      <c r="AT924" s="147" t="s">
        <v>149</v>
      </c>
      <c r="AU924" s="147" t="s">
        <v>84</v>
      </c>
      <c r="AV924" s="12" t="s">
        <v>82</v>
      </c>
      <c r="AW924" s="12" t="s">
        <v>36</v>
      </c>
      <c r="AX924" s="12" t="s">
        <v>74</v>
      </c>
      <c r="AY924" s="147" t="s">
        <v>138</v>
      </c>
    </row>
    <row r="925" spans="2:51" s="13" customFormat="1" ht="11.25">
      <c r="B925" s="152"/>
      <c r="D925" s="146" t="s">
        <v>149</v>
      </c>
      <c r="E925" s="153" t="s">
        <v>19</v>
      </c>
      <c r="F925" s="154" t="s">
        <v>236</v>
      </c>
      <c r="H925" s="155">
        <v>15</v>
      </c>
      <c r="I925" s="156"/>
      <c r="L925" s="152"/>
      <c r="M925" s="157"/>
      <c r="T925" s="158"/>
      <c r="AT925" s="153" t="s">
        <v>149</v>
      </c>
      <c r="AU925" s="153" t="s">
        <v>84</v>
      </c>
      <c r="AV925" s="13" t="s">
        <v>84</v>
      </c>
      <c r="AW925" s="13" t="s">
        <v>36</v>
      </c>
      <c r="AX925" s="13" t="s">
        <v>82</v>
      </c>
      <c r="AY925" s="153" t="s">
        <v>138</v>
      </c>
    </row>
    <row r="926" spans="2:65" s="1" customFormat="1" ht="16.5" customHeight="1">
      <c r="B926" s="32"/>
      <c r="C926" s="128" t="s">
        <v>1321</v>
      </c>
      <c r="D926" s="128" t="s">
        <v>141</v>
      </c>
      <c r="E926" s="129" t="s">
        <v>1322</v>
      </c>
      <c r="F926" s="130" t="s">
        <v>1323</v>
      </c>
      <c r="G926" s="131" t="s">
        <v>144</v>
      </c>
      <c r="H926" s="132">
        <v>15</v>
      </c>
      <c r="I926" s="133"/>
      <c r="J926" s="134">
        <f>ROUND(I926*H926,2)</f>
        <v>0</v>
      </c>
      <c r="K926" s="130" t="s">
        <v>145</v>
      </c>
      <c r="L926" s="32"/>
      <c r="M926" s="135" t="s">
        <v>19</v>
      </c>
      <c r="N926" s="136" t="s">
        <v>45</v>
      </c>
      <c r="P926" s="137">
        <f>O926*H926</f>
        <v>0</v>
      </c>
      <c r="Q926" s="137">
        <v>0.00014</v>
      </c>
      <c r="R926" s="137">
        <f>Q926*H926</f>
        <v>0.0021</v>
      </c>
      <c r="S926" s="137">
        <v>0</v>
      </c>
      <c r="T926" s="138">
        <f>S926*H926</f>
        <v>0</v>
      </c>
      <c r="AR926" s="139" t="s">
        <v>242</v>
      </c>
      <c r="AT926" s="139" t="s">
        <v>141</v>
      </c>
      <c r="AU926" s="139" t="s">
        <v>84</v>
      </c>
      <c r="AY926" s="17" t="s">
        <v>138</v>
      </c>
      <c r="BE926" s="140">
        <f>IF(N926="základní",J926,0)</f>
        <v>0</v>
      </c>
      <c r="BF926" s="140">
        <f>IF(N926="snížená",J926,0)</f>
        <v>0</v>
      </c>
      <c r="BG926" s="140">
        <f>IF(N926="zákl. přenesená",J926,0)</f>
        <v>0</v>
      </c>
      <c r="BH926" s="140">
        <f>IF(N926="sníž. přenesená",J926,0)</f>
        <v>0</v>
      </c>
      <c r="BI926" s="140">
        <f>IF(N926="nulová",J926,0)</f>
        <v>0</v>
      </c>
      <c r="BJ926" s="17" t="s">
        <v>82</v>
      </c>
      <c r="BK926" s="140">
        <f>ROUND(I926*H926,2)</f>
        <v>0</v>
      </c>
      <c r="BL926" s="17" t="s">
        <v>242</v>
      </c>
      <c r="BM926" s="139" t="s">
        <v>1324</v>
      </c>
    </row>
    <row r="927" spans="2:47" s="1" customFormat="1" ht="11.25">
      <c r="B927" s="32"/>
      <c r="D927" s="141" t="s">
        <v>147</v>
      </c>
      <c r="F927" s="142" t="s">
        <v>1325</v>
      </c>
      <c r="I927" s="143"/>
      <c r="L927" s="32"/>
      <c r="M927" s="144"/>
      <c r="T927" s="53"/>
      <c r="AT927" s="17" t="s">
        <v>147</v>
      </c>
      <c r="AU927" s="17" t="s">
        <v>84</v>
      </c>
    </row>
    <row r="928" spans="2:51" s="12" customFormat="1" ht="11.25">
      <c r="B928" s="145"/>
      <c r="D928" s="146" t="s">
        <v>149</v>
      </c>
      <c r="E928" s="147" t="s">
        <v>19</v>
      </c>
      <c r="F928" s="148" t="s">
        <v>1274</v>
      </c>
      <c r="H928" s="147" t="s">
        <v>19</v>
      </c>
      <c r="I928" s="149"/>
      <c r="L928" s="145"/>
      <c r="M928" s="150"/>
      <c r="T928" s="151"/>
      <c r="AT928" s="147" t="s">
        <v>149</v>
      </c>
      <c r="AU928" s="147" t="s">
        <v>84</v>
      </c>
      <c r="AV928" s="12" t="s">
        <v>82</v>
      </c>
      <c r="AW928" s="12" t="s">
        <v>36</v>
      </c>
      <c r="AX928" s="12" t="s">
        <v>74</v>
      </c>
      <c r="AY928" s="147" t="s">
        <v>138</v>
      </c>
    </row>
    <row r="929" spans="2:51" s="13" customFormat="1" ht="11.25">
      <c r="B929" s="152"/>
      <c r="D929" s="146" t="s">
        <v>149</v>
      </c>
      <c r="E929" s="153" t="s">
        <v>19</v>
      </c>
      <c r="F929" s="154" t="s">
        <v>236</v>
      </c>
      <c r="H929" s="155">
        <v>15</v>
      </c>
      <c r="I929" s="156"/>
      <c r="L929" s="152"/>
      <c r="M929" s="157"/>
      <c r="T929" s="158"/>
      <c r="AT929" s="153" t="s">
        <v>149</v>
      </c>
      <c r="AU929" s="153" t="s">
        <v>84</v>
      </c>
      <c r="AV929" s="13" t="s">
        <v>84</v>
      </c>
      <c r="AW929" s="13" t="s">
        <v>36</v>
      </c>
      <c r="AX929" s="13" t="s">
        <v>82</v>
      </c>
      <c r="AY929" s="153" t="s">
        <v>138</v>
      </c>
    </row>
    <row r="930" spans="2:65" s="1" customFormat="1" ht="16.5" customHeight="1">
      <c r="B930" s="32"/>
      <c r="C930" s="128" t="s">
        <v>1326</v>
      </c>
      <c r="D930" s="128" t="s">
        <v>141</v>
      </c>
      <c r="E930" s="129" t="s">
        <v>1327</v>
      </c>
      <c r="F930" s="130" t="s">
        <v>1328</v>
      </c>
      <c r="G930" s="131" t="s">
        <v>144</v>
      </c>
      <c r="H930" s="132">
        <v>15</v>
      </c>
      <c r="I930" s="133"/>
      <c r="J930" s="134">
        <f>ROUND(I930*H930,2)</f>
        <v>0</v>
      </c>
      <c r="K930" s="130" t="s">
        <v>145</v>
      </c>
      <c r="L930" s="32"/>
      <c r="M930" s="135" t="s">
        <v>19</v>
      </c>
      <c r="N930" s="136" t="s">
        <v>45</v>
      </c>
      <c r="P930" s="137">
        <f>O930*H930</f>
        <v>0</v>
      </c>
      <c r="Q930" s="137">
        <v>0.00012</v>
      </c>
      <c r="R930" s="137">
        <f>Q930*H930</f>
        <v>0.0018</v>
      </c>
      <c r="S930" s="137">
        <v>0</v>
      </c>
      <c r="T930" s="138">
        <f>S930*H930</f>
        <v>0</v>
      </c>
      <c r="AR930" s="139" t="s">
        <v>242</v>
      </c>
      <c r="AT930" s="139" t="s">
        <v>141</v>
      </c>
      <c r="AU930" s="139" t="s">
        <v>84</v>
      </c>
      <c r="AY930" s="17" t="s">
        <v>138</v>
      </c>
      <c r="BE930" s="140">
        <f>IF(N930="základní",J930,0)</f>
        <v>0</v>
      </c>
      <c r="BF930" s="140">
        <f>IF(N930="snížená",J930,0)</f>
        <v>0</v>
      </c>
      <c r="BG930" s="140">
        <f>IF(N930="zákl. přenesená",J930,0)</f>
        <v>0</v>
      </c>
      <c r="BH930" s="140">
        <f>IF(N930="sníž. přenesená",J930,0)</f>
        <v>0</v>
      </c>
      <c r="BI930" s="140">
        <f>IF(N930="nulová",J930,0)</f>
        <v>0</v>
      </c>
      <c r="BJ930" s="17" t="s">
        <v>82</v>
      </c>
      <c r="BK930" s="140">
        <f>ROUND(I930*H930,2)</f>
        <v>0</v>
      </c>
      <c r="BL930" s="17" t="s">
        <v>242</v>
      </c>
      <c r="BM930" s="139" t="s">
        <v>1329</v>
      </c>
    </row>
    <row r="931" spans="2:47" s="1" customFormat="1" ht="11.25">
      <c r="B931" s="32"/>
      <c r="D931" s="141" t="s">
        <v>147</v>
      </c>
      <c r="F931" s="142" t="s">
        <v>1330</v>
      </c>
      <c r="I931" s="143"/>
      <c r="L931" s="32"/>
      <c r="M931" s="144"/>
      <c r="T931" s="53"/>
      <c r="AT931" s="17" t="s">
        <v>147</v>
      </c>
      <c r="AU931" s="17" t="s">
        <v>84</v>
      </c>
    </row>
    <row r="932" spans="2:51" s="12" customFormat="1" ht="11.25">
      <c r="B932" s="145"/>
      <c r="D932" s="146" t="s">
        <v>149</v>
      </c>
      <c r="E932" s="147" t="s">
        <v>19</v>
      </c>
      <c r="F932" s="148" t="s">
        <v>1274</v>
      </c>
      <c r="H932" s="147" t="s">
        <v>19</v>
      </c>
      <c r="I932" s="149"/>
      <c r="L932" s="145"/>
      <c r="M932" s="150"/>
      <c r="T932" s="151"/>
      <c r="AT932" s="147" t="s">
        <v>149</v>
      </c>
      <c r="AU932" s="147" t="s">
        <v>84</v>
      </c>
      <c r="AV932" s="12" t="s">
        <v>82</v>
      </c>
      <c r="AW932" s="12" t="s">
        <v>36</v>
      </c>
      <c r="AX932" s="12" t="s">
        <v>74</v>
      </c>
      <c r="AY932" s="147" t="s">
        <v>138</v>
      </c>
    </row>
    <row r="933" spans="2:51" s="13" customFormat="1" ht="11.25">
      <c r="B933" s="152"/>
      <c r="D933" s="146" t="s">
        <v>149</v>
      </c>
      <c r="E933" s="153" t="s">
        <v>19</v>
      </c>
      <c r="F933" s="154" t="s">
        <v>236</v>
      </c>
      <c r="H933" s="155">
        <v>15</v>
      </c>
      <c r="I933" s="156"/>
      <c r="L933" s="152"/>
      <c r="M933" s="157"/>
      <c r="T933" s="158"/>
      <c r="AT933" s="153" t="s">
        <v>149</v>
      </c>
      <c r="AU933" s="153" t="s">
        <v>84</v>
      </c>
      <c r="AV933" s="13" t="s">
        <v>84</v>
      </c>
      <c r="AW933" s="13" t="s">
        <v>36</v>
      </c>
      <c r="AX933" s="13" t="s">
        <v>82</v>
      </c>
      <c r="AY933" s="153" t="s">
        <v>138</v>
      </c>
    </row>
    <row r="934" spans="2:65" s="1" customFormat="1" ht="16.5" customHeight="1">
      <c r="B934" s="32"/>
      <c r="C934" s="128" t="s">
        <v>1331</v>
      </c>
      <c r="D934" s="128" t="s">
        <v>141</v>
      </c>
      <c r="E934" s="129" t="s">
        <v>1332</v>
      </c>
      <c r="F934" s="130" t="s">
        <v>1333</v>
      </c>
      <c r="G934" s="131" t="s">
        <v>144</v>
      </c>
      <c r="H934" s="132">
        <v>15</v>
      </c>
      <c r="I934" s="133"/>
      <c r="J934" s="134">
        <f>ROUND(I934*H934,2)</f>
        <v>0</v>
      </c>
      <c r="K934" s="130" t="s">
        <v>145</v>
      </c>
      <c r="L934" s="32"/>
      <c r="M934" s="135" t="s">
        <v>19</v>
      </c>
      <c r="N934" s="136" t="s">
        <v>45</v>
      </c>
      <c r="P934" s="137">
        <f>O934*H934</f>
        <v>0</v>
      </c>
      <c r="Q934" s="137">
        <v>0.00012</v>
      </c>
      <c r="R934" s="137">
        <f>Q934*H934</f>
        <v>0.0018</v>
      </c>
      <c r="S934" s="137">
        <v>0</v>
      </c>
      <c r="T934" s="138">
        <f>S934*H934</f>
        <v>0</v>
      </c>
      <c r="AR934" s="139" t="s">
        <v>242</v>
      </c>
      <c r="AT934" s="139" t="s">
        <v>141</v>
      </c>
      <c r="AU934" s="139" t="s">
        <v>84</v>
      </c>
      <c r="AY934" s="17" t="s">
        <v>138</v>
      </c>
      <c r="BE934" s="140">
        <f>IF(N934="základní",J934,0)</f>
        <v>0</v>
      </c>
      <c r="BF934" s="140">
        <f>IF(N934="snížená",J934,0)</f>
        <v>0</v>
      </c>
      <c r="BG934" s="140">
        <f>IF(N934="zákl. přenesená",J934,0)</f>
        <v>0</v>
      </c>
      <c r="BH934" s="140">
        <f>IF(N934="sníž. přenesená",J934,0)</f>
        <v>0</v>
      </c>
      <c r="BI934" s="140">
        <f>IF(N934="nulová",J934,0)</f>
        <v>0</v>
      </c>
      <c r="BJ934" s="17" t="s">
        <v>82</v>
      </c>
      <c r="BK934" s="140">
        <f>ROUND(I934*H934,2)</f>
        <v>0</v>
      </c>
      <c r="BL934" s="17" t="s">
        <v>242</v>
      </c>
      <c r="BM934" s="139" t="s">
        <v>1334</v>
      </c>
    </row>
    <row r="935" spans="2:47" s="1" customFormat="1" ht="11.25">
      <c r="B935" s="32"/>
      <c r="D935" s="141" t="s">
        <v>147</v>
      </c>
      <c r="F935" s="142" t="s">
        <v>1335</v>
      </c>
      <c r="I935" s="143"/>
      <c r="L935" s="32"/>
      <c r="M935" s="144"/>
      <c r="T935" s="53"/>
      <c r="AT935" s="17" t="s">
        <v>147</v>
      </c>
      <c r="AU935" s="17" t="s">
        <v>84</v>
      </c>
    </row>
    <row r="936" spans="2:51" s="12" customFormat="1" ht="11.25">
      <c r="B936" s="145"/>
      <c r="D936" s="146" t="s">
        <v>149</v>
      </c>
      <c r="E936" s="147" t="s">
        <v>19</v>
      </c>
      <c r="F936" s="148" t="s">
        <v>1274</v>
      </c>
      <c r="H936" s="147" t="s">
        <v>19</v>
      </c>
      <c r="I936" s="149"/>
      <c r="L936" s="145"/>
      <c r="M936" s="150"/>
      <c r="T936" s="151"/>
      <c r="AT936" s="147" t="s">
        <v>149</v>
      </c>
      <c r="AU936" s="147" t="s">
        <v>84</v>
      </c>
      <c r="AV936" s="12" t="s">
        <v>82</v>
      </c>
      <c r="AW936" s="12" t="s">
        <v>36</v>
      </c>
      <c r="AX936" s="12" t="s">
        <v>74</v>
      </c>
      <c r="AY936" s="147" t="s">
        <v>138</v>
      </c>
    </row>
    <row r="937" spans="2:51" s="13" customFormat="1" ht="11.25">
      <c r="B937" s="152"/>
      <c r="D937" s="146" t="s">
        <v>149</v>
      </c>
      <c r="E937" s="153" t="s">
        <v>19</v>
      </c>
      <c r="F937" s="154" t="s">
        <v>236</v>
      </c>
      <c r="H937" s="155">
        <v>15</v>
      </c>
      <c r="I937" s="156"/>
      <c r="L937" s="152"/>
      <c r="M937" s="157"/>
      <c r="T937" s="158"/>
      <c r="AT937" s="153" t="s">
        <v>149</v>
      </c>
      <c r="AU937" s="153" t="s">
        <v>84</v>
      </c>
      <c r="AV937" s="13" t="s">
        <v>84</v>
      </c>
      <c r="AW937" s="13" t="s">
        <v>36</v>
      </c>
      <c r="AX937" s="13" t="s">
        <v>82</v>
      </c>
      <c r="AY937" s="153" t="s">
        <v>138</v>
      </c>
    </row>
    <row r="938" spans="2:65" s="1" customFormat="1" ht="16.5" customHeight="1">
      <c r="B938" s="32"/>
      <c r="C938" s="128" t="s">
        <v>1336</v>
      </c>
      <c r="D938" s="128" t="s">
        <v>141</v>
      </c>
      <c r="E938" s="129" t="s">
        <v>1337</v>
      </c>
      <c r="F938" s="130" t="s">
        <v>1338</v>
      </c>
      <c r="G938" s="131" t="s">
        <v>144</v>
      </c>
      <c r="H938" s="132">
        <v>15</v>
      </c>
      <c r="I938" s="133"/>
      <c r="J938" s="134">
        <f>ROUND(I938*H938,2)</f>
        <v>0</v>
      </c>
      <c r="K938" s="130" t="s">
        <v>145</v>
      </c>
      <c r="L938" s="32"/>
      <c r="M938" s="135" t="s">
        <v>19</v>
      </c>
      <c r="N938" s="136" t="s">
        <v>45</v>
      </c>
      <c r="P938" s="137">
        <f>O938*H938</f>
        <v>0</v>
      </c>
      <c r="Q938" s="137">
        <v>3E-05</v>
      </c>
      <c r="R938" s="137">
        <f>Q938*H938</f>
        <v>0.00045</v>
      </c>
      <c r="S938" s="137">
        <v>0</v>
      </c>
      <c r="T938" s="138">
        <f>S938*H938</f>
        <v>0</v>
      </c>
      <c r="AR938" s="139" t="s">
        <v>242</v>
      </c>
      <c r="AT938" s="139" t="s">
        <v>141</v>
      </c>
      <c r="AU938" s="139" t="s">
        <v>84</v>
      </c>
      <c r="AY938" s="17" t="s">
        <v>138</v>
      </c>
      <c r="BE938" s="140">
        <f>IF(N938="základní",J938,0)</f>
        <v>0</v>
      </c>
      <c r="BF938" s="140">
        <f>IF(N938="snížená",J938,0)</f>
        <v>0</v>
      </c>
      <c r="BG938" s="140">
        <f>IF(N938="zákl. přenesená",J938,0)</f>
        <v>0</v>
      </c>
      <c r="BH938" s="140">
        <f>IF(N938="sníž. přenesená",J938,0)</f>
        <v>0</v>
      </c>
      <c r="BI938" s="140">
        <f>IF(N938="nulová",J938,0)</f>
        <v>0</v>
      </c>
      <c r="BJ938" s="17" t="s">
        <v>82</v>
      </c>
      <c r="BK938" s="140">
        <f>ROUND(I938*H938,2)</f>
        <v>0</v>
      </c>
      <c r="BL938" s="17" t="s">
        <v>242</v>
      </c>
      <c r="BM938" s="139" t="s">
        <v>1339</v>
      </c>
    </row>
    <row r="939" spans="2:47" s="1" customFormat="1" ht="11.25">
      <c r="B939" s="32"/>
      <c r="D939" s="141" t="s">
        <v>147</v>
      </c>
      <c r="F939" s="142" t="s">
        <v>1340</v>
      </c>
      <c r="I939" s="143"/>
      <c r="L939" s="32"/>
      <c r="M939" s="144"/>
      <c r="T939" s="53"/>
      <c r="AT939" s="17" t="s">
        <v>147</v>
      </c>
      <c r="AU939" s="17" t="s">
        <v>84</v>
      </c>
    </row>
    <row r="940" spans="2:51" s="12" customFormat="1" ht="11.25">
      <c r="B940" s="145"/>
      <c r="D940" s="146" t="s">
        <v>149</v>
      </c>
      <c r="E940" s="147" t="s">
        <v>19</v>
      </c>
      <c r="F940" s="148" t="s">
        <v>1274</v>
      </c>
      <c r="H940" s="147" t="s">
        <v>19</v>
      </c>
      <c r="I940" s="149"/>
      <c r="L940" s="145"/>
      <c r="M940" s="150"/>
      <c r="T940" s="151"/>
      <c r="AT940" s="147" t="s">
        <v>149</v>
      </c>
      <c r="AU940" s="147" t="s">
        <v>84</v>
      </c>
      <c r="AV940" s="12" t="s">
        <v>82</v>
      </c>
      <c r="AW940" s="12" t="s">
        <v>36</v>
      </c>
      <c r="AX940" s="12" t="s">
        <v>74</v>
      </c>
      <c r="AY940" s="147" t="s">
        <v>138</v>
      </c>
    </row>
    <row r="941" spans="2:51" s="13" customFormat="1" ht="11.25">
      <c r="B941" s="152"/>
      <c r="D941" s="146" t="s">
        <v>149</v>
      </c>
      <c r="E941" s="153" t="s">
        <v>19</v>
      </c>
      <c r="F941" s="154" t="s">
        <v>236</v>
      </c>
      <c r="H941" s="155">
        <v>15</v>
      </c>
      <c r="I941" s="156"/>
      <c r="L941" s="152"/>
      <c r="M941" s="157"/>
      <c r="T941" s="158"/>
      <c r="AT941" s="153" t="s">
        <v>149</v>
      </c>
      <c r="AU941" s="153" t="s">
        <v>84</v>
      </c>
      <c r="AV941" s="13" t="s">
        <v>84</v>
      </c>
      <c r="AW941" s="13" t="s">
        <v>36</v>
      </c>
      <c r="AX941" s="13" t="s">
        <v>82</v>
      </c>
      <c r="AY941" s="153" t="s">
        <v>138</v>
      </c>
    </row>
    <row r="942" spans="2:63" s="11" customFormat="1" ht="22.9" customHeight="1">
      <c r="B942" s="116"/>
      <c r="D942" s="117" t="s">
        <v>73</v>
      </c>
      <c r="E942" s="126" t="s">
        <v>1341</v>
      </c>
      <c r="F942" s="126" t="s">
        <v>1342</v>
      </c>
      <c r="I942" s="119"/>
      <c r="J942" s="127">
        <f>BK942</f>
        <v>0</v>
      </c>
      <c r="L942" s="116"/>
      <c r="M942" s="121"/>
      <c r="P942" s="122">
        <f>SUM(P943:P1225)</f>
        <v>0</v>
      </c>
      <c r="R942" s="122">
        <f>SUM(R943:R1225)</f>
        <v>3.1314400000000004</v>
      </c>
      <c r="T942" s="123">
        <f>SUM(T943:T1225)</f>
        <v>0.435075</v>
      </c>
      <c r="AR942" s="117" t="s">
        <v>84</v>
      </c>
      <c r="AT942" s="124" t="s">
        <v>73</v>
      </c>
      <c r="AU942" s="124" t="s">
        <v>82</v>
      </c>
      <c r="AY942" s="117" t="s">
        <v>138</v>
      </c>
      <c r="BK942" s="125">
        <f>SUM(BK943:BK1225)</f>
        <v>0</v>
      </c>
    </row>
    <row r="943" spans="2:65" s="1" customFormat="1" ht="16.5" customHeight="1">
      <c r="B943" s="32"/>
      <c r="C943" s="128" t="s">
        <v>1343</v>
      </c>
      <c r="D943" s="128" t="s">
        <v>141</v>
      </c>
      <c r="E943" s="129" t="s">
        <v>1344</v>
      </c>
      <c r="F943" s="130" t="s">
        <v>1345</v>
      </c>
      <c r="G943" s="131" t="s">
        <v>144</v>
      </c>
      <c r="H943" s="132">
        <v>1336.5</v>
      </c>
      <c r="I943" s="133"/>
      <c r="J943" s="134">
        <f>ROUND(I943*H943,2)</f>
        <v>0</v>
      </c>
      <c r="K943" s="130" t="s">
        <v>145</v>
      </c>
      <c r="L943" s="32"/>
      <c r="M943" s="135" t="s">
        <v>19</v>
      </c>
      <c r="N943" s="136" t="s">
        <v>45</v>
      </c>
      <c r="P943" s="137">
        <f>O943*H943</f>
        <v>0</v>
      </c>
      <c r="Q943" s="137">
        <v>0.001</v>
      </c>
      <c r="R943" s="137">
        <f>Q943*H943</f>
        <v>1.3365</v>
      </c>
      <c r="S943" s="137">
        <v>0.00031</v>
      </c>
      <c r="T943" s="138">
        <f>S943*H943</f>
        <v>0.414315</v>
      </c>
      <c r="AR943" s="139" t="s">
        <v>242</v>
      </c>
      <c r="AT943" s="139" t="s">
        <v>141</v>
      </c>
      <c r="AU943" s="139" t="s">
        <v>84</v>
      </c>
      <c r="AY943" s="17" t="s">
        <v>138</v>
      </c>
      <c r="BE943" s="140">
        <f>IF(N943="základní",J943,0)</f>
        <v>0</v>
      </c>
      <c r="BF943" s="140">
        <f>IF(N943="snížená",J943,0)</f>
        <v>0</v>
      </c>
      <c r="BG943" s="140">
        <f>IF(N943="zákl. přenesená",J943,0)</f>
        <v>0</v>
      </c>
      <c r="BH943" s="140">
        <f>IF(N943="sníž. přenesená",J943,0)</f>
        <v>0</v>
      </c>
      <c r="BI943" s="140">
        <f>IF(N943="nulová",J943,0)</f>
        <v>0</v>
      </c>
      <c r="BJ943" s="17" t="s">
        <v>82</v>
      </c>
      <c r="BK943" s="140">
        <f>ROUND(I943*H943,2)</f>
        <v>0</v>
      </c>
      <c r="BL943" s="17" t="s">
        <v>242</v>
      </c>
      <c r="BM943" s="139" t="s">
        <v>1346</v>
      </c>
    </row>
    <row r="944" spans="2:47" s="1" customFormat="1" ht="11.25">
      <c r="B944" s="32"/>
      <c r="D944" s="141" t="s">
        <v>147</v>
      </c>
      <c r="F944" s="142" t="s">
        <v>1347</v>
      </c>
      <c r="I944" s="143"/>
      <c r="L944" s="32"/>
      <c r="M944" s="144"/>
      <c r="T944" s="53"/>
      <c r="AT944" s="17" t="s">
        <v>147</v>
      </c>
      <c r="AU944" s="17" t="s">
        <v>84</v>
      </c>
    </row>
    <row r="945" spans="2:51" s="12" customFormat="1" ht="11.25">
      <c r="B945" s="145"/>
      <c r="D945" s="146" t="s">
        <v>149</v>
      </c>
      <c r="E945" s="147" t="s">
        <v>19</v>
      </c>
      <c r="F945" s="148" t="s">
        <v>195</v>
      </c>
      <c r="H945" s="147" t="s">
        <v>19</v>
      </c>
      <c r="I945" s="149"/>
      <c r="L945" s="145"/>
      <c r="M945" s="150"/>
      <c r="T945" s="151"/>
      <c r="AT945" s="147" t="s">
        <v>149</v>
      </c>
      <c r="AU945" s="147" t="s">
        <v>84</v>
      </c>
      <c r="AV945" s="12" t="s">
        <v>82</v>
      </c>
      <c r="AW945" s="12" t="s">
        <v>36</v>
      </c>
      <c r="AX945" s="12" t="s">
        <v>74</v>
      </c>
      <c r="AY945" s="147" t="s">
        <v>138</v>
      </c>
    </row>
    <row r="946" spans="2:51" s="13" customFormat="1" ht="11.25">
      <c r="B946" s="152"/>
      <c r="D946" s="146" t="s">
        <v>149</v>
      </c>
      <c r="E946" s="153" t="s">
        <v>19</v>
      </c>
      <c r="F946" s="154" t="s">
        <v>538</v>
      </c>
      <c r="H946" s="155">
        <v>70</v>
      </c>
      <c r="I946" s="156"/>
      <c r="L946" s="152"/>
      <c r="M946" s="157"/>
      <c r="T946" s="158"/>
      <c r="AT946" s="153" t="s">
        <v>149</v>
      </c>
      <c r="AU946" s="153" t="s">
        <v>84</v>
      </c>
      <c r="AV946" s="13" t="s">
        <v>84</v>
      </c>
      <c r="AW946" s="13" t="s">
        <v>36</v>
      </c>
      <c r="AX946" s="13" t="s">
        <v>74</v>
      </c>
      <c r="AY946" s="153" t="s">
        <v>138</v>
      </c>
    </row>
    <row r="947" spans="2:51" s="13" customFormat="1" ht="11.25">
      <c r="B947" s="152"/>
      <c r="D947" s="146" t="s">
        <v>149</v>
      </c>
      <c r="E947" s="153" t="s">
        <v>19</v>
      </c>
      <c r="F947" s="154" t="s">
        <v>1348</v>
      </c>
      <c r="H947" s="155">
        <v>34.5</v>
      </c>
      <c r="I947" s="156"/>
      <c r="L947" s="152"/>
      <c r="M947" s="157"/>
      <c r="T947" s="158"/>
      <c r="AT947" s="153" t="s">
        <v>149</v>
      </c>
      <c r="AU947" s="153" t="s">
        <v>84</v>
      </c>
      <c r="AV947" s="13" t="s">
        <v>84</v>
      </c>
      <c r="AW947" s="13" t="s">
        <v>36</v>
      </c>
      <c r="AX947" s="13" t="s">
        <v>74</v>
      </c>
      <c r="AY947" s="153" t="s">
        <v>138</v>
      </c>
    </row>
    <row r="948" spans="2:51" s="13" customFormat="1" ht="11.25">
      <c r="B948" s="152"/>
      <c r="D948" s="146" t="s">
        <v>149</v>
      </c>
      <c r="E948" s="153" t="s">
        <v>19</v>
      </c>
      <c r="F948" s="154" t="s">
        <v>295</v>
      </c>
      <c r="H948" s="155">
        <v>54</v>
      </c>
      <c r="I948" s="156"/>
      <c r="L948" s="152"/>
      <c r="M948" s="157"/>
      <c r="T948" s="158"/>
      <c r="AT948" s="153" t="s">
        <v>149</v>
      </c>
      <c r="AU948" s="153" t="s">
        <v>84</v>
      </c>
      <c r="AV948" s="13" t="s">
        <v>84</v>
      </c>
      <c r="AW948" s="13" t="s">
        <v>36</v>
      </c>
      <c r="AX948" s="13" t="s">
        <v>74</v>
      </c>
      <c r="AY948" s="153" t="s">
        <v>138</v>
      </c>
    </row>
    <row r="949" spans="2:51" s="12" customFormat="1" ht="11.25">
      <c r="B949" s="145"/>
      <c r="D949" s="146" t="s">
        <v>149</v>
      </c>
      <c r="E949" s="147" t="s">
        <v>19</v>
      </c>
      <c r="F949" s="148" t="s">
        <v>593</v>
      </c>
      <c r="H949" s="147" t="s">
        <v>19</v>
      </c>
      <c r="I949" s="149"/>
      <c r="L949" s="145"/>
      <c r="M949" s="150"/>
      <c r="T949" s="151"/>
      <c r="AT949" s="147" t="s">
        <v>149</v>
      </c>
      <c r="AU949" s="147" t="s">
        <v>84</v>
      </c>
      <c r="AV949" s="12" t="s">
        <v>82</v>
      </c>
      <c r="AW949" s="12" t="s">
        <v>36</v>
      </c>
      <c r="AX949" s="12" t="s">
        <v>74</v>
      </c>
      <c r="AY949" s="147" t="s">
        <v>138</v>
      </c>
    </row>
    <row r="950" spans="2:51" s="13" customFormat="1" ht="11.25">
      <c r="B950" s="152"/>
      <c r="D950" s="146" t="s">
        <v>149</v>
      </c>
      <c r="E950" s="153" t="s">
        <v>19</v>
      </c>
      <c r="F950" s="154" t="s">
        <v>333</v>
      </c>
      <c r="H950" s="155">
        <v>75</v>
      </c>
      <c r="I950" s="156"/>
      <c r="L950" s="152"/>
      <c r="M950" s="157"/>
      <c r="T950" s="158"/>
      <c r="AT950" s="153" t="s">
        <v>149</v>
      </c>
      <c r="AU950" s="153" t="s">
        <v>84</v>
      </c>
      <c r="AV950" s="13" t="s">
        <v>84</v>
      </c>
      <c r="AW950" s="13" t="s">
        <v>36</v>
      </c>
      <c r="AX950" s="13" t="s">
        <v>74</v>
      </c>
      <c r="AY950" s="153" t="s">
        <v>138</v>
      </c>
    </row>
    <row r="951" spans="2:51" s="13" customFormat="1" ht="11.25">
      <c r="B951" s="152"/>
      <c r="D951" s="146" t="s">
        <v>149</v>
      </c>
      <c r="E951" s="153" t="s">
        <v>19</v>
      </c>
      <c r="F951" s="154" t="s">
        <v>1349</v>
      </c>
      <c r="H951" s="155">
        <v>8.5</v>
      </c>
      <c r="I951" s="156"/>
      <c r="L951" s="152"/>
      <c r="M951" s="157"/>
      <c r="T951" s="158"/>
      <c r="AT951" s="153" t="s">
        <v>149</v>
      </c>
      <c r="AU951" s="153" t="s">
        <v>84</v>
      </c>
      <c r="AV951" s="13" t="s">
        <v>84</v>
      </c>
      <c r="AW951" s="13" t="s">
        <v>36</v>
      </c>
      <c r="AX951" s="13" t="s">
        <v>74</v>
      </c>
      <c r="AY951" s="153" t="s">
        <v>138</v>
      </c>
    </row>
    <row r="952" spans="2:51" s="13" customFormat="1" ht="11.25">
      <c r="B952" s="152"/>
      <c r="D952" s="146" t="s">
        <v>149</v>
      </c>
      <c r="E952" s="153" t="s">
        <v>19</v>
      </c>
      <c r="F952" s="154" t="s">
        <v>1350</v>
      </c>
      <c r="H952" s="155">
        <v>33.5</v>
      </c>
      <c r="I952" s="156"/>
      <c r="L952" s="152"/>
      <c r="M952" s="157"/>
      <c r="T952" s="158"/>
      <c r="AT952" s="153" t="s">
        <v>149</v>
      </c>
      <c r="AU952" s="153" t="s">
        <v>84</v>
      </c>
      <c r="AV952" s="13" t="s">
        <v>84</v>
      </c>
      <c r="AW952" s="13" t="s">
        <v>36</v>
      </c>
      <c r="AX952" s="13" t="s">
        <v>74</v>
      </c>
      <c r="AY952" s="153" t="s">
        <v>138</v>
      </c>
    </row>
    <row r="953" spans="2:51" s="12" customFormat="1" ht="11.25">
      <c r="B953" s="145"/>
      <c r="D953" s="146" t="s">
        <v>149</v>
      </c>
      <c r="E953" s="147" t="s">
        <v>19</v>
      </c>
      <c r="F953" s="148" t="s">
        <v>1351</v>
      </c>
      <c r="H953" s="147" t="s">
        <v>19</v>
      </c>
      <c r="I953" s="149"/>
      <c r="L953" s="145"/>
      <c r="M953" s="150"/>
      <c r="T953" s="151"/>
      <c r="AT953" s="147" t="s">
        <v>149</v>
      </c>
      <c r="AU953" s="147" t="s">
        <v>84</v>
      </c>
      <c r="AV953" s="12" t="s">
        <v>82</v>
      </c>
      <c r="AW953" s="12" t="s">
        <v>36</v>
      </c>
      <c r="AX953" s="12" t="s">
        <v>74</v>
      </c>
      <c r="AY953" s="147" t="s">
        <v>138</v>
      </c>
    </row>
    <row r="954" spans="2:51" s="13" customFormat="1" ht="11.25">
      <c r="B954" s="152"/>
      <c r="D954" s="146" t="s">
        <v>149</v>
      </c>
      <c r="E954" s="153" t="s">
        <v>19</v>
      </c>
      <c r="F954" s="154" t="s">
        <v>482</v>
      </c>
      <c r="H954" s="155">
        <v>57</v>
      </c>
      <c r="I954" s="156"/>
      <c r="L954" s="152"/>
      <c r="M954" s="157"/>
      <c r="T954" s="158"/>
      <c r="AT954" s="153" t="s">
        <v>149</v>
      </c>
      <c r="AU954" s="153" t="s">
        <v>84</v>
      </c>
      <c r="AV954" s="13" t="s">
        <v>84</v>
      </c>
      <c r="AW954" s="13" t="s">
        <v>36</v>
      </c>
      <c r="AX954" s="13" t="s">
        <v>74</v>
      </c>
      <c r="AY954" s="153" t="s">
        <v>138</v>
      </c>
    </row>
    <row r="955" spans="2:51" s="13" customFormat="1" ht="11.25">
      <c r="B955" s="152"/>
      <c r="D955" s="146" t="s">
        <v>149</v>
      </c>
      <c r="E955" s="153" t="s">
        <v>19</v>
      </c>
      <c r="F955" s="154" t="s">
        <v>1349</v>
      </c>
      <c r="H955" s="155">
        <v>8.5</v>
      </c>
      <c r="I955" s="156"/>
      <c r="L955" s="152"/>
      <c r="M955" s="157"/>
      <c r="T955" s="158"/>
      <c r="AT955" s="153" t="s">
        <v>149</v>
      </c>
      <c r="AU955" s="153" t="s">
        <v>84</v>
      </c>
      <c r="AV955" s="13" t="s">
        <v>84</v>
      </c>
      <c r="AW955" s="13" t="s">
        <v>36</v>
      </c>
      <c r="AX955" s="13" t="s">
        <v>74</v>
      </c>
      <c r="AY955" s="153" t="s">
        <v>138</v>
      </c>
    </row>
    <row r="956" spans="2:51" s="13" customFormat="1" ht="11.25">
      <c r="B956" s="152"/>
      <c r="D956" s="146" t="s">
        <v>149</v>
      </c>
      <c r="E956" s="153" t="s">
        <v>19</v>
      </c>
      <c r="F956" s="154" t="s">
        <v>1352</v>
      </c>
      <c r="H956" s="155">
        <v>18.5</v>
      </c>
      <c r="I956" s="156"/>
      <c r="L956" s="152"/>
      <c r="M956" s="157"/>
      <c r="T956" s="158"/>
      <c r="AT956" s="153" t="s">
        <v>149</v>
      </c>
      <c r="AU956" s="153" t="s">
        <v>84</v>
      </c>
      <c r="AV956" s="13" t="s">
        <v>84</v>
      </c>
      <c r="AW956" s="13" t="s">
        <v>36</v>
      </c>
      <c r="AX956" s="13" t="s">
        <v>74</v>
      </c>
      <c r="AY956" s="153" t="s">
        <v>138</v>
      </c>
    </row>
    <row r="957" spans="2:51" s="12" customFormat="1" ht="11.25">
      <c r="B957" s="145"/>
      <c r="D957" s="146" t="s">
        <v>149</v>
      </c>
      <c r="E957" s="147" t="s">
        <v>19</v>
      </c>
      <c r="F957" s="148" t="s">
        <v>198</v>
      </c>
      <c r="H957" s="147" t="s">
        <v>19</v>
      </c>
      <c r="I957" s="149"/>
      <c r="L957" s="145"/>
      <c r="M957" s="150"/>
      <c r="T957" s="151"/>
      <c r="AT957" s="147" t="s">
        <v>149</v>
      </c>
      <c r="AU957" s="147" t="s">
        <v>84</v>
      </c>
      <c r="AV957" s="12" t="s">
        <v>82</v>
      </c>
      <c r="AW957" s="12" t="s">
        <v>36</v>
      </c>
      <c r="AX957" s="12" t="s">
        <v>74</v>
      </c>
      <c r="AY957" s="147" t="s">
        <v>138</v>
      </c>
    </row>
    <row r="958" spans="2:51" s="13" customFormat="1" ht="11.25">
      <c r="B958" s="152"/>
      <c r="D958" s="146" t="s">
        <v>149</v>
      </c>
      <c r="E958" s="153" t="s">
        <v>19</v>
      </c>
      <c r="F958" s="154" t="s">
        <v>292</v>
      </c>
      <c r="H958" s="155">
        <v>115</v>
      </c>
      <c r="I958" s="156"/>
      <c r="L958" s="152"/>
      <c r="M958" s="157"/>
      <c r="T958" s="158"/>
      <c r="AT958" s="153" t="s">
        <v>149</v>
      </c>
      <c r="AU958" s="153" t="s">
        <v>84</v>
      </c>
      <c r="AV958" s="13" t="s">
        <v>84</v>
      </c>
      <c r="AW958" s="13" t="s">
        <v>36</v>
      </c>
      <c r="AX958" s="13" t="s">
        <v>74</v>
      </c>
      <c r="AY958" s="153" t="s">
        <v>138</v>
      </c>
    </row>
    <row r="959" spans="2:51" s="13" customFormat="1" ht="11.25">
      <c r="B959" s="152"/>
      <c r="D959" s="146" t="s">
        <v>149</v>
      </c>
      <c r="E959" s="153" t="s">
        <v>19</v>
      </c>
      <c r="F959" s="154" t="s">
        <v>253</v>
      </c>
      <c r="H959" s="155">
        <v>18</v>
      </c>
      <c r="I959" s="156"/>
      <c r="L959" s="152"/>
      <c r="M959" s="157"/>
      <c r="T959" s="158"/>
      <c r="AT959" s="153" t="s">
        <v>149</v>
      </c>
      <c r="AU959" s="153" t="s">
        <v>84</v>
      </c>
      <c r="AV959" s="13" t="s">
        <v>84</v>
      </c>
      <c r="AW959" s="13" t="s">
        <v>36</v>
      </c>
      <c r="AX959" s="13" t="s">
        <v>74</v>
      </c>
      <c r="AY959" s="153" t="s">
        <v>138</v>
      </c>
    </row>
    <row r="960" spans="2:51" s="13" customFormat="1" ht="11.25">
      <c r="B960" s="152"/>
      <c r="D960" s="146" t="s">
        <v>149</v>
      </c>
      <c r="E960" s="153" t="s">
        <v>19</v>
      </c>
      <c r="F960" s="154" t="s">
        <v>1353</v>
      </c>
      <c r="H960" s="155">
        <v>59.5</v>
      </c>
      <c r="I960" s="156"/>
      <c r="L960" s="152"/>
      <c r="M960" s="157"/>
      <c r="T960" s="158"/>
      <c r="AT960" s="153" t="s">
        <v>149</v>
      </c>
      <c r="AU960" s="153" t="s">
        <v>84</v>
      </c>
      <c r="AV960" s="13" t="s">
        <v>84</v>
      </c>
      <c r="AW960" s="13" t="s">
        <v>36</v>
      </c>
      <c r="AX960" s="13" t="s">
        <v>74</v>
      </c>
      <c r="AY960" s="153" t="s">
        <v>138</v>
      </c>
    </row>
    <row r="961" spans="2:51" s="12" customFormat="1" ht="11.25">
      <c r="B961" s="145"/>
      <c r="D961" s="146" t="s">
        <v>149</v>
      </c>
      <c r="E961" s="147" t="s">
        <v>19</v>
      </c>
      <c r="F961" s="148" t="s">
        <v>193</v>
      </c>
      <c r="H961" s="147" t="s">
        <v>19</v>
      </c>
      <c r="I961" s="149"/>
      <c r="L961" s="145"/>
      <c r="M961" s="150"/>
      <c r="T961" s="151"/>
      <c r="AT961" s="147" t="s">
        <v>149</v>
      </c>
      <c r="AU961" s="147" t="s">
        <v>84</v>
      </c>
      <c r="AV961" s="12" t="s">
        <v>82</v>
      </c>
      <c r="AW961" s="12" t="s">
        <v>36</v>
      </c>
      <c r="AX961" s="12" t="s">
        <v>74</v>
      </c>
      <c r="AY961" s="147" t="s">
        <v>138</v>
      </c>
    </row>
    <row r="962" spans="2:51" s="13" customFormat="1" ht="11.25">
      <c r="B962" s="152"/>
      <c r="D962" s="146" t="s">
        <v>149</v>
      </c>
      <c r="E962" s="153" t="s">
        <v>19</v>
      </c>
      <c r="F962" s="154" t="s">
        <v>760</v>
      </c>
      <c r="H962" s="155">
        <v>121</v>
      </c>
      <c r="I962" s="156"/>
      <c r="L962" s="152"/>
      <c r="M962" s="157"/>
      <c r="T962" s="158"/>
      <c r="AT962" s="153" t="s">
        <v>149</v>
      </c>
      <c r="AU962" s="153" t="s">
        <v>84</v>
      </c>
      <c r="AV962" s="13" t="s">
        <v>84</v>
      </c>
      <c r="AW962" s="13" t="s">
        <v>36</v>
      </c>
      <c r="AX962" s="13" t="s">
        <v>74</v>
      </c>
      <c r="AY962" s="153" t="s">
        <v>138</v>
      </c>
    </row>
    <row r="963" spans="2:51" s="13" customFormat="1" ht="11.25">
      <c r="B963" s="152"/>
      <c r="D963" s="146" t="s">
        <v>149</v>
      </c>
      <c r="E963" s="153" t="s">
        <v>19</v>
      </c>
      <c r="F963" s="154" t="s">
        <v>526</v>
      </c>
      <c r="H963" s="155">
        <v>67</v>
      </c>
      <c r="I963" s="156"/>
      <c r="L963" s="152"/>
      <c r="M963" s="157"/>
      <c r="T963" s="158"/>
      <c r="AT963" s="153" t="s">
        <v>149</v>
      </c>
      <c r="AU963" s="153" t="s">
        <v>84</v>
      </c>
      <c r="AV963" s="13" t="s">
        <v>84</v>
      </c>
      <c r="AW963" s="13" t="s">
        <v>36</v>
      </c>
      <c r="AX963" s="13" t="s">
        <v>74</v>
      </c>
      <c r="AY963" s="153" t="s">
        <v>138</v>
      </c>
    </row>
    <row r="964" spans="2:51" s="12" customFormat="1" ht="11.25">
      <c r="B964" s="145"/>
      <c r="D964" s="146" t="s">
        <v>149</v>
      </c>
      <c r="E964" s="147" t="s">
        <v>19</v>
      </c>
      <c r="F964" s="148" t="s">
        <v>191</v>
      </c>
      <c r="H964" s="147" t="s">
        <v>19</v>
      </c>
      <c r="I964" s="149"/>
      <c r="L964" s="145"/>
      <c r="M964" s="150"/>
      <c r="T964" s="151"/>
      <c r="AT964" s="147" t="s">
        <v>149</v>
      </c>
      <c r="AU964" s="147" t="s">
        <v>84</v>
      </c>
      <c r="AV964" s="12" t="s">
        <v>82</v>
      </c>
      <c r="AW964" s="12" t="s">
        <v>36</v>
      </c>
      <c r="AX964" s="12" t="s">
        <v>74</v>
      </c>
      <c r="AY964" s="147" t="s">
        <v>138</v>
      </c>
    </row>
    <row r="965" spans="2:51" s="13" customFormat="1" ht="11.25">
      <c r="B965" s="152"/>
      <c r="D965" s="146" t="s">
        <v>149</v>
      </c>
      <c r="E965" s="153" t="s">
        <v>19</v>
      </c>
      <c r="F965" s="154" t="s">
        <v>315</v>
      </c>
      <c r="H965" s="155">
        <v>27</v>
      </c>
      <c r="I965" s="156"/>
      <c r="L965" s="152"/>
      <c r="M965" s="157"/>
      <c r="T965" s="158"/>
      <c r="AT965" s="153" t="s">
        <v>149</v>
      </c>
      <c r="AU965" s="153" t="s">
        <v>84</v>
      </c>
      <c r="AV965" s="13" t="s">
        <v>84</v>
      </c>
      <c r="AW965" s="13" t="s">
        <v>36</v>
      </c>
      <c r="AX965" s="13" t="s">
        <v>74</v>
      </c>
      <c r="AY965" s="153" t="s">
        <v>138</v>
      </c>
    </row>
    <row r="966" spans="2:51" s="13" customFormat="1" ht="11.25">
      <c r="B966" s="152"/>
      <c r="D966" s="146" t="s">
        <v>149</v>
      </c>
      <c r="E966" s="153" t="s">
        <v>19</v>
      </c>
      <c r="F966" s="154" t="s">
        <v>392</v>
      </c>
      <c r="H966" s="155">
        <v>39</v>
      </c>
      <c r="I966" s="156"/>
      <c r="L966" s="152"/>
      <c r="M966" s="157"/>
      <c r="T966" s="158"/>
      <c r="AT966" s="153" t="s">
        <v>149</v>
      </c>
      <c r="AU966" s="153" t="s">
        <v>84</v>
      </c>
      <c r="AV966" s="13" t="s">
        <v>84</v>
      </c>
      <c r="AW966" s="13" t="s">
        <v>36</v>
      </c>
      <c r="AX966" s="13" t="s">
        <v>74</v>
      </c>
      <c r="AY966" s="153" t="s">
        <v>138</v>
      </c>
    </row>
    <row r="967" spans="2:51" s="13" customFormat="1" ht="11.25">
      <c r="B967" s="152"/>
      <c r="D967" s="146" t="s">
        <v>149</v>
      </c>
      <c r="E967" s="153" t="s">
        <v>19</v>
      </c>
      <c r="F967" s="154" t="s">
        <v>1354</v>
      </c>
      <c r="H967" s="155">
        <v>26.5</v>
      </c>
      <c r="I967" s="156"/>
      <c r="L967" s="152"/>
      <c r="M967" s="157"/>
      <c r="T967" s="158"/>
      <c r="AT967" s="153" t="s">
        <v>149</v>
      </c>
      <c r="AU967" s="153" t="s">
        <v>84</v>
      </c>
      <c r="AV967" s="13" t="s">
        <v>84</v>
      </c>
      <c r="AW967" s="13" t="s">
        <v>36</v>
      </c>
      <c r="AX967" s="13" t="s">
        <v>74</v>
      </c>
      <c r="AY967" s="153" t="s">
        <v>138</v>
      </c>
    </row>
    <row r="968" spans="2:51" s="12" customFormat="1" ht="11.25">
      <c r="B968" s="145"/>
      <c r="D968" s="146" t="s">
        <v>149</v>
      </c>
      <c r="E968" s="147" t="s">
        <v>19</v>
      </c>
      <c r="F968" s="148" t="s">
        <v>1355</v>
      </c>
      <c r="H968" s="147" t="s">
        <v>19</v>
      </c>
      <c r="I968" s="149"/>
      <c r="L968" s="145"/>
      <c r="M968" s="150"/>
      <c r="T968" s="151"/>
      <c r="AT968" s="147" t="s">
        <v>149</v>
      </c>
      <c r="AU968" s="147" t="s">
        <v>84</v>
      </c>
      <c r="AV968" s="12" t="s">
        <v>82</v>
      </c>
      <c r="AW968" s="12" t="s">
        <v>36</v>
      </c>
      <c r="AX968" s="12" t="s">
        <v>74</v>
      </c>
      <c r="AY968" s="147" t="s">
        <v>138</v>
      </c>
    </row>
    <row r="969" spans="2:51" s="13" customFormat="1" ht="11.25">
      <c r="B969" s="152"/>
      <c r="D969" s="146" t="s">
        <v>149</v>
      </c>
      <c r="E969" s="153" t="s">
        <v>19</v>
      </c>
      <c r="F969" s="154" t="s">
        <v>343</v>
      </c>
      <c r="H969" s="155">
        <v>31</v>
      </c>
      <c r="I969" s="156"/>
      <c r="L969" s="152"/>
      <c r="M969" s="157"/>
      <c r="T969" s="158"/>
      <c r="AT969" s="153" t="s">
        <v>149</v>
      </c>
      <c r="AU969" s="153" t="s">
        <v>84</v>
      </c>
      <c r="AV969" s="13" t="s">
        <v>84</v>
      </c>
      <c r="AW969" s="13" t="s">
        <v>36</v>
      </c>
      <c r="AX969" s="13" t="s">
        <v>74</v>
      </c>
      <c r="AY969" s="153" t="s">
        <v>138</v>
      </c>
    </row>
    <row r="970" spans="2:51" s="13" customFormat="1" ht="11.25">
      <c r="B970" s="152"/>
      <c r="D970" s="146" t="s">
        <v>149</v>
      </c>
      <c r="E970" s="153" t="s">
        <v>19</v>
      </c>
      <c r="F970" s="154" t="s">
        <v>416</v>
      </c>
      <c r="H970" s="155">
        <v>43</v>
      </c>
      <c r="I970" s="156"/>
      <c r="L970" s="152"/>
      <c r="M970" s="157"/>
      <c r="T970" s="158"/>
      <c r="AT970" s="153" t="s">
        <v>149</v>
      </c>
      <c r="AU970" s="153" t="s">
        <v>84</v>
      </c>
      <c r="AV970" s="13" t="s">
        <v>84</v>
      </c>
      <c r="AW970" s="13" t="s">
        <v>36</v>
      </c>
      <c r="AX970" s="13" t="s">
        <v>74</v>
      </c>
      <c r="AY970" s="153" t="s">
        <v>138</v>
      </c>
    </row>
    <row r="971" spans="2:51" s="13" customFormat="1" ht="11.25">
      <c r="B971" s="152"/>
      <c r="D971" s="146" t="s">
        <v>149</v>
      </c>
      <c r="E971" s="153" t="s">
        <v>19</v>
      </c>
      <c r="F971" s="154" t="s">
        <v>327</v>
      </c>
      <c r="H971" s="155">
        <v>29</v>
      </c>
      <c r="I971" s="156"/>
      <c r="L971" s="152"/>
      <c r="M971" s="157"/>
      <c r="T971" s="158"/>
      <c r="AT971" s="153" t="s">
        <v>149</v>
      </c>
      <c r="AU971" s="153" t="s">
        <v>84</v>
      </c>
      <c r="AV971" s="13" t="s">
        <v>84</v>
      </c>
      <c r="AW971" s="13" t="s">
        <v>36</v>
      </c>
      <c r="AX971" s="13" t="s">
        <v>74</v>
      </c>
      <c r="AY971" s="153" t="s">
        <v>138</v>
      </c>
    </row>
    <row r="972" spans="2:51" s="12" customFormat="1" ht="11.25">
      <c r="B972" s="145"/>
      <c r="D972" s="146" t="s">
        <v>149</v>
      </c>
      <c r="E972" s="147" t="s">
        <v>19</v>
      </c>
      <c r="F972" s="148" t="s">
        <v>150</v>
      </c>
      <c r="H972" s="147" t="s">
        <v>19</v>
      </c>
      <c r="I972" s="149"/>
      <c r="L972" s="145"/>
      <c r="M972" s="150"/>
      <c r="T972" s="151"/>
      <c r="AT972" s="147" t="s">
        <v>149</v>
      </c>
      <c r="AU972" s="147" t="s">
        <v>84</v>
      </c>
      <c r="AV972" s="12" t="s">
        <v>82</v>
      </c>
      <c r="AW972" s="12" t="s">
        <v>36</v>
      </c>
      <c r="AX972" s="12" t="s">
        <v>74</v>
      </c>
      <c r="AY972" s="147" t="s">
        <v>138</v>
      </c>
    </row>
    <row r="973" spans="2:51" s="13" customFormat="1" ht="11.25">
      <c r="B973" s="152"/>
      <c r="D973" s="146" t="s">
        <v>149</v>
      </c>
      <c r="E973" s="153" t="s">
        <v>19</v>
      </c>
      <c r="F973" s="154" t="s">
        <v>751</v>
      </c>
      <c r="H973" s="155">
        <v>119</v>
      </c>
      <c r="I973" s="156"/>
      <c r="L973" s="152"/>
      <c r="M973" s="157"/>
      <c r="T973" s="158"/>
      <c r="AT973" s="153" t="s">
        <v>149</v>
      </c>
      <c r="AU973" s="153" t="s">
        <v>84</v>
      </c>
      <c r="AV973" s="13" t="s">
        <v>84</v>
      </c>
      <c r="AW973" s="13" t="s">
        <v>36</v>
      </c>
      <c r="AX973" s="13" t="s">
        <v>74</v>
      </c>
      <c r="AY973" s="153" t="s">
        <v>138</v>
      </c>
    </row>
    <row r="974" spans="2:51" s="12" customFormat="1" ht="11.25">
      <c r="B974" s="145"/>
      <c r="D974" s="146" t="s">
        <v>149</v>
      </c>
      <c r="E974" s="147" t="s">
        <v>19</v>
      </c>
      <c r="F974" s="148" t="s">
        <v>1356</v>
      </c>
      <c r="H974" s="147" t="s">
        <v>19</v>
      </c>
      <c r="I974" s="149"/>
      <c r="L974" s="145"/>
      <c r="M974" s="150"/>
      <c r="T974" s="151"/>
      <c r="AT974" s="147" t="s">
        <v>149</v>
      </c>
      <c r="AU974" s="147" t="s">
        <v>84</v>
      </c>
      <c r="AV974" s="12" t="s">
        <v>82</v>
      </c>
      <c r="AW974" s="12" t="s">
        <v>36</v>
      </c>
      <c r="AX974" s="12" t="s">
        <v>74</v>
      </c>
      <c r="AY974" s="147" t="s">
        <v>138</v>
      </c>
    </row>
    <row r="975" spans="2:51" s="13" customFormat="1" ht="11.25">
      <c r="B975" s="152"/>
      <c r="D975" s="146" t="s">
        <v>149</v>
      </c>
      <c r="E975" s="153" t="s">
        <v>19</v>
      </c>
      <c r="F975" s="154" t="s">
        <v>714</v>
      </c>
      <c r="H975" s="155">
        <v>111</v>
      </c>
      <c r="I975" s="156"/>
      <c r="L975" s="152"/>
      <c r="M975" s="157"/>
      <c r="T975" s="158"/>
      <c r="AT975" s="153" t="s">
        <v>149</v>
      </c>
      <c r="AU975" s="153" t="s">
        <v>84</v>
      </c>
      <c r="AV975" s="13" t="s">
        <v>84</v>
      </c>
      <c r="AW975" s="13" t="s">
        <v>36</v>
      </c>
      <c r="AX975" s="13" t="s">
        <v>74</v>
      </c>
      <c r="AY975" s="153" t="s">
        <v>138</v>
      </c>
    </row>
    <row r="976" spans="2:51" s="12" customFormat="1" ht="11.25">
      <c r="B976" s="145"/>
      <c r="D976" s="146" t="s">
        <v>149</v>
      </c>
      <c r="E976" s="147" t="s">
        <v>19</v>
      </c>
      <c r="F976" s="148" t="s">
        <v>1357</v>
      </c>
      <c r="H976" s="147" t="s">
        <v>19</v>
      </c>
      <c r="I976" s="149"/>
      <c r="L976" s="145"/>
      <c r="M976" s="150"/>
      <c r="T976" s="151"/>
      <c r="AT976" s="147" t="s">
        <v>149</v>
      </c>
      <c r="AU976" s="147" t="s">
        <v>84</v>
      </c>
      <c r="AV976" s="12" t="s">
        <v>82</v>
      </c>
      <c r="AW976" s="12" t="s">
        <v>36</v>
      </c>
      <c r="AX976" s="12" t="s">
        <v>74</v>
      </c>
      <c r="AY976" s="147" t="s">
        <v>138</v>
      </c>
    </row>
    <row r="977" spans="2:51" s="13" customFormat="1" ht="11.25">
      <c r="B977" s="152"/>
      <c r="D977" s="146" t="s">
        <v>149</v>
      </c>
      <c r="E977" s="153" t="s">
        <v>19</v>
      </c>
      <c r="F977" s="154" t="s">
        <v>583</v>
      </c>
      <c r="H977" s="155">
        <v>81</v>
      </c>
      <c r="I977" s="156"/>
      <c r="L977" s="152"/>
      <c r="M977" s="157"/>
      <c r="T977" s="158"/>
      <c r="AT977" s="153" t="s">
        <v>149</v>
      </c>
      <c r="AU977" s="153" t="s">
        <v>84</v>
      </c>
      <c r="AV977" s="13" t="s">
        <v>84</v>
      </c>
      <c r="AW977" s="13" t="s">
        <v>36</v>
      </c>
      <c r="AX977" s="13" t="s">
        <v>74</v>
      </c>
      <c r="AY977" s="153" t="s">
        <v>138</v>
      </c>
    </row>
    <row r="978" spans="2:51" s="12" customFormat="1" ht="11.25">
      <c r="B978" s="145"/>
      <c r="D978" s="146" t="s">
        <v>149</v>
      </c>
      <c r="E978" s="147" t="s">
        <v>19</v>
      </c>
      <c r="F978" s="148" t="s">
        <v>1358</v>
      </c>
      <c r="H978" s="147" t="s">
        <v>19</v>
      </c>
      <c r="I978" s="149"/>
      <c r="L978" s="145"/>
      <c r="M978" s="150"/>
      <c r="T978" s="151"/>
      <c r="AT978" s="147" t="s">
        <v>149</v>
      </c>
      <c r="AU978" s="147" t="s">
        <v>84</v>
      </c>
      <c r="AV978" s="12" t="s">
        <v>82</v>
      </c>
      <c r="AW978" s="12" t="s">
        <v>36</v>
      </c>
      <c r="AX978" s="12" t="s">
        <v>74</v>
      </c>
      <c r="AY978" s="147" t="s">
        <v>138</v>
      </c>
    </row>
    <row r="979" spans="2:51" s="13" customFormat="1" ht="11.25">
      <c r="B979" s="152"/>
      <c r="D979" s="146" t="s">
        <v>149</v>
      </c>
      <c r="E979" s="153" t="s">
        <v>19</v>
      </c>
      <c r="F979" s="154" t="s">
        <v>623</v>
      </c>
      <c r="H979" s="155">
        <v>90</v>
      </c>
      <c r="I979" s="156"/>
      <c r="L979" s="152"/>
      <c r="M979" s="157"/>
      <c r="T979" s="158"/>
      <c r="AT979" s="153" t="s">
        <v>149</v>
      </c>
      <c r="AU979" s="153" t="s">
        <v>84</v>
      </c>
      <c r="AV979" s="13" t="s">
        <v>84</v>
      </c>
      <c r="AW979" s="13" t="s">
        <v>36</v>
      </c>
      <c r="AX979" s="13" t="s">
        <v>74</v>
      </c>
      <c r="AY979" s="153" t="s">
        <v>138</v>
      </c>
    </row>
    <row r="980" spans="2:51" s="14" customFormat="1" ht="11.25">
      <c r="B980" s="159"/>
      <c r="D980" s="146" t="s">
        <v>149</v>
      </c>
      <c r="E980" s="160" t="s">
        <v>19</v>
      </c>
      <c r="F980" s="161" t="s">
        <v>202</v>
      </c>
      <c r="H980" s="162">
        <v>1336.5</v>
      </c>
      <c r="I980" s="163"/>
      <c r="L980" s="159"/>
      <c r="M980" s="164"/>
      <c r="T980" s="165"/>
      <c r="AT980" s="160" t="s">
        <v>149</v>
      </c>
      <c r="AU980" s="160" t="s">
        <v>84</v>
      </c>
      <c r="AV980" s="14" t="s">
        <v>139</v>
      </c>
      <c r="AW980" s="14" t="s">
        <v>36</v>
      </c>
      <c r="AX980" s="14" t="s">
        <v>82</v>
      </c>
      <c r="AY980" s="160" t="s">
        <v>138</v>
      </c>
    </row>
    <row r="981" spans="2:65" s="1" customFormat="1" ht="16.5" customHeight="1">
      <c r="B981" s="32"/>
      <c r="C981" s="128" t="s">
        <v>1359</v>
      </c>
      <c r="D981" s="128" t="s">
        <v>141</v>
      </c>
      <c r="E981" s="129" t="s">
        <v>1360</v>
      </c>
      <c r="F981" s="130" t="s">
        <v>1361</v>
      </c>
      <c r="G981" s="131" t="s">
        <v>144</v>
      </c>
      <c r="H981" s="132">
        <v>1336.5</v>
      </c>
      <c r="I981" s="133"/>
      <c r="J981" s="134">
        <f>ROUND(I981*H981,2)</f>
        <v>0</v>
      </c>
      <c r="K981" s="130" t="s">
        <v>145</v>
      </c>
      <c r="L981" s="32"/>
      <c r="M981" s="135" t="s">
        <v>19</v>
      </c>
      <c r="N981" s="136" t="s">
        <v>45</v>
      </c>
      <c r="P981" s="137">
        <f>O981*H981</f>
        <v>0</v>
      </c>
      <c r="Q981" s="137">
        <v>0</v>
      </c>
      <c r="R981" s="137">
        <f>Q981*H981</f>
        <v>0</v>
      </c>
      <c r="S981" s="137">
        <v>0</v>
      </c>
      <c r="T981" s="138">
        <f>S981*H981</f>
        <v>0</v>
      </c>
      <c r="AR981" s="139" t="s">
        <v>242</v>
      </c>
      <c r="AT981" s="139" t="s">
        <v>141</v>
      </c>
      <c r="AU981" s="139" t="s">
        <v>84</v>
      </c>
      <c r="AY981" s="17" t="s">
        <v>138</v>
      </c>
      <c r="BE981" s="140">
        <f>IF(N981="základní",J981,0)</f>
        <v>0</v>
      </c>
      <c r="BF981" s="140">
        <f>IF(N981="snížená",J981,0)</f>
        <v>0</v>
      </c>
      <c r="BG981" s="140">
        <f>IF(N981="zákl. přenesená",J981,0)</f>
        <v>0</v>
      </c>
      <c r="BH981" s="140">
        <f>IF(N981="sníž. přenesená",J981,0)</f>
        <v>0</v>
      </c>
      <c r="BI981" s="140">
        <f>IF(N981="nulová",J981,0)</f>
        <v>0</v>
      </c>
      <c r="BJ981" s="17" t="s">
        <v>82</v>
      </c>
      <c r="BK981" s="140">
        <f>ROUND(I981*H981,2)</f>
        <v>0</v>
      </c>
      <c r="BL981" s="17" t="s">
        <v>242</v>
      </c>
      <c r="BM981" s="139" t="s">
        <v>1362</v>
      </c>
    </row>
    <row r="982" spans="2:47" s="1" customFormat="1" ht="11.25">
      <c r="B982" s="32"/>
      <c r="D982" s="141" t="s">
        <v>147</v>
      </c>
      <c r="F982" s="142" t="s">
        <v>1363</v>
      </c>
      <c r="I982" s="143"/>
      <c r="L982" s="32"/>
      <c r="M982" s="144"/>
      <c r="T982" s="53"/>
      <c r="AT982" s="17" t="s">
        <v>147</v>
      </c>
      <c r="AU982" s="17" t="s">
        <v>84</v>
      </c>
    </row>
    <row r="983" spans="2:51" s="12" customFormat="1" ht="11.25">
      <c r="B983" s="145"/>
      <c r="D983" s="146" t="s">
        <v>149</v>
      </c>
      <c r="E983" s="147" t="s">
        <v>19</v>
      </c>
      <c r="F983" s="148" t="s">
        <v>195</v>
      </c>
      <c r="H983" s="147" t="s">
        <v>19</v>
      </c>
      <c r="I983" s="149"/>
      <c r="L983" s="145"/>
      <c r="M983" s="150"/>
      <c r="T983" s="151"/>
      <c r="AT983" s="147" t="s">
        <v>149</v>
      </c>
      <c r="AU983" s="147" t="s">
        <v>84</v>
      </c>
      <c r="AV983" s="12" t="s">
        <v>82</v>
      </c>
      <c r="AW983" s="12" t="s">
        <v>36</v>
      </c>
      <c r="AX983" s="12" t="s">
        <v>74</v>
      </c>
      <c r="AY983" s="147" t="s">
        <v>138</v>
      </c>
    </row>
    <row r="984" spans="2:51" s="13" customFormat="1" ht="11.25">
      <c r="B984" s="152"/>
      <c r="D984" s="146" t="s">
        <v>149</v>
      </c>
      <c r="E984" s="153" t="s">
        <v>19</v>
      </c>
      <c r="F984" s="154" t="s">
        <v>538</v>
      </c>
      <c r="H984" s="155">
        <v>70</v>
      </c>
      <c r="I984" s="156"/>
      <c r="L984" s="152"/>
      <c r="M984" s="157"/>
      <c r="T984" s="158"/>
      <c r="AT984" s="153" t="s">
        <v>149</v>
      </c>
      <c r="AU984" s="153" t="s">
        <v>84</v>
      </c>
      <c r="AV984" s="13" t="s">
        <v>84</v>
      </c>
      <c r="AW984" s="13" t="s">
        <v>36</v>
      </c>
      <c r="AX984" s="13" t="s">
        <v>74</v>
      </c>
      <c r="AY984" s="153" t="s">
        <v>138</v>
      </c>
    </row>
    <row r="985" spans="2:51" s="13" customFormat="1" ht="11.25">
      <c r="B985" s="152"/>
      <c r="D985" s="146" t="s">
        <v>149</v>
      </c>
      <c r="E985" s="153" t="s">
        <v>19</v>
      </c>
      <c r="F985" s="154" t="s">
        <v>1348</v>
      </c>
      <c r="H985" s="155">
        <v>34.5</v>
      </c>
      <c r="I985" s="156"/>
      <c r="L985" s="152"/>
      <c r="M985" s="157"/>
      <c r="T985" s="158"/>
      <c r="AT985" s="153" t="s">
        <v>149</v>
      </c>
      <c r="AU985" s="153" t="s">
        <v>84</v>
      </c>
      <c r="AV985" s="13" t="s">
        <v>84</v>
      </c>
      <c r="AW985" s="13" t="s">
        <v>36</v>
      </c>
      <c r="AX985" s="13" t="s">
        <v>74</v>
      </c>
      <c r="AY985" s="153" t="s">
        <v>138</v>
      </c>
    </row>
    <row r="986" spans="2:51" s="13" customFormat="1" ht="11.25">
      <c r="B986" s="152"/>
      <c r="D986" s="146" t="s">
        <v>149</v>
      </c>
      <c r="E986" s="153" t="s">
        <v>19</v>
      </c>
      <c r="F986" s="154" t="s">
        <v>295</v>
      </c>
      <c r="H986" s="155">
        <v>54</v>
      </c>
      <c r="I986" s="156"/>
      <c r="L986" s="152"/>
      <c r="M986" s="157"/>
      <c r="T986" s="158"/>
      <c r="AT986" s="153" t="s">
        <v>149</v>
      </c>
      <c r="AU986" s="153" t="s">
        <v>84</v>
      </c>
      <c r="AV986" s="13" t="s">
        <v>84</v>
      </c>
      <c r="AW986" s="13" t="s">
        <v>36</v>
      </c>
      <c r="AX986" s="13" t="s">
        <v>74</v>
      </c>
      <c r="AY986" s="153" t="s">
        <v>138</v>
      </c>
    </row>
    <row r="987" spans="2:51" s="12" customFormat="1" ht="11.25">
      <c r="B987" s="145"/>
      <c r="D987" s="146" t="s">
        <v>149</v>
      </c>
      <c r="E987" s="147" t="s">
        <v>19</v>
      </c>
      <c r="F987" s="148" t="s">
        <v>593</v>
      </c>
      <c r="H987" s="147" t="s">
        <v>19</v>
      </c>
      <c r="I987" s="149"/>
      <c r="L987" s="145"/>
      <c r="M987" s="150"/>
      <c r="T987" s="151"/>
      <c r="AT987" s="147" t="s">
        <v>149</v>
      </c>
      <c r="AU987" s="147" t="s">
        <v>84</v>
      </c>
      <c r="AV987" s="12" t="s">
        <v>82</v>
      </c>
      <c r="AW987" s="12" t="s">
        <v>36</v>
      </c>
      <c r="AX987" s="12" t="s">
        <v>74</v>
      </c>
      <c r="AY987" s="147" t="s">
        <v>138</v>
      </c>
    </row>
    <row r="988" spans="2:51" s="13" customFormat="1" ht="11.25">
      <c r="B988" s="152"/>
      <c r="D988" s="146" t="s">
        <v>149</v>
      </c>
      <c r="E988" s="153" t="s">
        <v>19</v>
      </c>
      <c r="F988" s="154" t="s">
        <v>333</v>
      </c>
      <c r="H988" s="155">
        <v>75</v>
      </c>
      <c r="I988" s="156"/>
      <c r="L988" s="152"/>
      <c r="M988" s="157"/>
      <c r="T988" s="158"/>
      <c r="AT988" s="153" t="s">
        <v>149</v>
      </c>
      <c r="AU988" s="153" t="s">
        <v>84</v>
      </c>
      <c r="AV988" s="13" t="s">
        <v>84</v>
      </c>
      <c r="AW988" s="13" t="s">
        <v>36</v>
      </c>
      <c r="AX988" s="13" t="s">
        <v>74</v>
      </c>
      <c r="AY988" s="153" t="s">
        <v>138</v>
      </c>
    </row>
    <row r="989" spans="2:51" s="13" customFormat="1" ht="11.25">
      <c r="B989" s="152"/>
      <c r="D989" s="146" t="s">
        <v>149</v>
      </c>
      <c r="E989" s="153" t="s">
        <v>19</v>
      </c>
      <c r="F989" s="154" t="s">
        <v>1349</v>
      </c>
      <c r="H989" s="155">
        <v>8.5</v>
      </c>
      <c r="I989" s="156"/>
      <c r="L989" s="152"/>
      <c r="M989" s="157"/>
      <c r="T989" s="158"/>
      <c r="AT989" s="153" t="s">
        <v>149</v>
      </c>
      <c r="AU989" s="153" t="s">
        <v>84</v>
      </c>
      <c r="AV989" s="13" t="s">
        <v>84</v>
      </c>
      <c r="AW989" s="13" t="s">
        <v>36</v>
      </c>
      <c r="AX989" s="13" t="s">
        <v>74</v>
      </c>
      <c r="AY989" s="153" t="s">
        <v>138</v>
      </c>
    </row>
    <row r="990" spans="2:51" s="13" customFormat="1" ht="11.25">
      <c r="B990" s="152"/>
      <c r="D990" s="146" t="s">
        <v>149</v>
      </c>
      <c r="E990" s="153" t="s">
        <v>19</v>
      </c>
      <c r="F990" s="154" t="s">
        <v>1350</v>
      </c>
      <c r="H990" s="155">
        <v>33.5</v>
      </c>
      <c r="I990" s="156"/>
      <c r="L990" s="152"/>
      <c r="M990" s="157"/>
      <c r="T990" s="158"/>
      <c r="AT990" s="153" t="s">
        <v>149</v>
      </c>
      <c r="AU990" s="153" t="s">
        <v>84</v>
      </c>
      <c r="AV990" s="13" t="s">
        <v>84</v>
      </c>
      <c r="AW990" s="13" t="s">
        <v>36</v>
      </c>
      <c r="AX990" s="13" t="s">
        <v>74</v>
      </c>
      <c r="AY990" s="153" t="s">
        <v>138</v>
      </c>
    </row>
    <row r="991" spans="2:51" s="12" customFormat="1" ht="11.25">
      <c r="B991" s="145"/>
      <c r="D991" s="146" t="s">
        <v>149</v>
      </c>
      <c r="E991" s="147" t="s">
        <v>19</v>
      </c>
      <c r="F991" s="148" t="s">
        <v>1351</v>
      </c>
      <c r="H991" s="147" t="s">
        <v>19</v>
      </c>
      <c r="I991" s="149"/>
      <c r="L991" s="145"/>
      <c r="M991" s="150"/>
      <c r="T991" s="151"/>
      <c r="AT991" s="147" t="s">
        <v>149</v>
      </c>
      <c r="AU991" s="147" t="s">
        <v>84</v>
      </c>
      <c r="AV991" s="12" t="s">
        <v>82</v>
      </c>
      <c r="AW991" s="12" t="s">
        <v>36</v>
      </c>
      <c r="AX991" s="12" t="s">
        <v>74</v>
      </c>
      <c r="AY991" s="147" t="s">
        <v>138</v>
      </c>
    </row>
    <row r="992" spans="2:51" s="13" customFormat="1" ht="11.25">
      <c r="B992" s="152"/>
      <c r="D992" s="146" t="s">
        <v>149</v>
      </c>
      <c r="E992" s="153" t="s">
        <v>19</v>
      </c>
      <c r="F992" s="154" t="s">
        <v>482</v>
      </c>
      <c r="H992" s="155">
        <v>57</v>
      </c>
      <c r="I992" s="156"/>
      <c r="L992" s="152"/>
      <c r="M992" s="157"/>
      <c r="T992" s="158"/>
      <c r="AT992" s="153" t="s">
        <v>149</v>
      </c>
      <c r="AU992" s="153" t="s">
        <v>84</v>
      </c>
      <c r="AV992" s="13" t="s">
        <v>84</v>
      </c>
      <c r="AW992" s="13" t="s">
        <v>36</v>
      </c>
      <c r="AX992" s="13" t="s">
        <v>74</v>
      </c>
      <c r="AY992" s="153" t="s">
        <v>138</v>
      </c>
    </row>
    <row r="993" spans="2:51" s="13" customFormat="1" ht="11.25">
      <c r="B993" s="152"/>
      <c r="D993" s="146" t="s">
        <v>149</v>
      </c>
      <c r="E993" s="153" t="s">
        <v>19</v>
      </c>
      <c r="F993" s="154" t="s">
        <v>1349</v>
      </c>
      <c r="H993" s="155">
        <v>8.5</v>
      </c>
      <c r="I993" s="156"/>
      <c r="L993" s="152"/>
      <c r="M993" s="157"/>
      <c r="T993" s="158"/>
      <c r="AT993" s="153" t="s">
        <v>149</v>
      </c>
      <c r="AU993" s="153" t="s">
        <v>84</v>
      </c>
      <c r="AV993" s="13" t="s">
        <v>84</v>
      </c>
      <c r="AW993" s="13" t="s">
        <v>36</v>
      </c>
      <c r="AX993" s="13" t="s">
        <v>74</v>
      </c>
      <c r="AY993" s="153" t="s">
        <v>138</v>
      </c>
    </row>
    <row r="994" spans="2:51" s="13" customFormat="1" ht="11.25">
      <c r="B994" s="152"/>
      <c r="D994" s="146" t="s">
        <v>149</v>
      </c>
      <c r="E994" s="153" t="s">
        <v>19</v>
      </c>
      <c r="F994" s="154" t="s">
        <v>1352</v>
      </c>
      <c r="H994" s="155">
        <v>18.5</v>
      </c>
      <c r="I994" s="156"/>
      <c r="L994" s="152"/>
      <c r="M994" s="157"/>
      <c r="T994" s="158"/>
      <c r="AT994" s="153" t="s">
        <v>149</v>
      </c>
      <c r="AU994" s="153" t="s">
        <v>84</v>
      </c>
      <c r="AV994" s="13" t="s">
        <v>84</v>
      </c>
      <c r="AW994" s="13" t="s">
        <v>36</v>
      </c>
      <c r="AX994" s="13" t="s">
        <v>74</v>
      </c>
      <c r="AY994" s="153" t="s">
        <v>138</v>
      </c>
    </row>
    <row r="995" spans="2:51" s="12" customFormat="1" ht="11.25">
      <c r="B995" s="145"/>
      <c r="D995" s="146" t="s">
        <v>149</v>
      </c>
      <c r="E995" s="147" t="s">
        <v>19</v>
      </c>
      <c r="F995" s="148" t="s">
        <v>198</v>
      </c>
      <c r="H995" s="147" t="s">
        <v>19</v>
      </c>
      <c r="I995" s="149"/>
      <c r="L995" s="145"/>
      <c r="M995" s="150"/>
      <c r="T995" s="151"/>
      <c r="AT995" s="147" t="s">
        <v>149</v>
      </c>
      <c r="AU995" s="147" t="s">
        <v>84</v>
      </c>
      <c r="AV995" s="12" t="s">
        <v>82</v>
      </c>
      <c r="AW995" s="12" t="s">
        <v>36</v>
      </c>
      <c r="AX995" s="12" t="s">
        <v>74</v>
      </c>
      <c r="AY995" s="147" t="s">
        <v>138</v>
      </c>
    </row>
    <row r="996" spans="2:51" s="13" customFormat="1" ht="11.25">
      <c r="B996" s="152"/>
      <c r="D996" s="146" t="s">
        <v>149</v>
      </c>
      <c r="E996" s="153" t="s">
        <v>19</v>
      </c>
      <c r="F996" s="154" t="s">
        <v>292</v>
      </c>
      <c r="H996" s="155">
        <v>115</v>
      </c>
      <c r="I996" s="156"/>
      <c r="L996" s="152"/>
      <c r="M996" s="157"/>
      <c r="T996" s="158"/>
      <c r="AT996" s="153" t="s">
        <v>149</v>
      </c>
      <c r="AU996" s="153" t="s">
        <v>84</v>
      </c>
      <c r="AV996" s="13" t="s">
        <v>84</v>
      </c>
      <c r="AW996" s="13" t="s">
        <v>36</v>
      </c>
      <c r="AX996" s="13" t="s">
        <v>74</v>
      </c>
      <c r="AY996" s="153" t="s">
        <v>138</v>
      </c>
    </row>
    <row r="997" spans="2:51" s="13" customFormat="1" ht="11.25">
      <c r="B997" s="152"/>
      <c r="D997" s="146" t="s">
        <v>149</v>
      </c>
      <c r="E997" s="153" t="s">
        <v>19</v>
      </c>
      <c r="F997" s="154" t="s">
        <v>253</v>
      </c>
      <c r="H997" s="155">
        <v>18</v>
      </c>
      <c r="I997" s="156"/>
      <c r="L997" s="152"/>
      <c r="M997" s="157"/>
      <c r="T997" s="158"/>
      <c r="AT997" s="153" t="s">
        <v>149</v>
      </c>
      <c r="AU997" s="153" t="s">
        <v>84</v>
      </c>
      <c r="AV997" s="13" t="s">
        <v>84</v>
      </c>
      <c r="AW997" s="13" t="s">
        <v>36</v>
      </c>
      <c r="AX997" s="13" t="s">
        <v>74</v>
      </c>
      <c r="AY997" s="153" t="s">
        <v>138</v>
      </c>
    </row>
    <row r="998" spans="2:51" s="13" customFormat="1" ht="11.25">
      <c r="B998" s="152"/>
      <c r="D998" s="146" t="s">
        <v>149</v>
      </c>
      <c r="E998" s="153" t="s">
        <v>19</v>
      </c>
      <c r="F998" s="154" t="s">
        <v>1353</v>
      </c>
      <c r="H998" s="155">
        <v>59.5</v>
      </c>
      <c r="I998" s="156"/>
      <c r="L998" s="152"/>
      <c r="M998" s="157"/>
      <c r="T998" s="158"/>
      <c r="AT998" s="153" t="s">
        <v>149</v>
      </c>
      <c r="AU998" s="153" t="s">
        <v>84</v>
      </c>
      <c r="AV998" s="13" t="s">
        <v>84</v>
      </c>
      <c r="AW998" s="13" t="s">
        <v>36</v>
      </c>
      <c r="AX998" s="13" t="s">
        <v>74</v>
      </c>
      <c r="AY998" s="153" t="s">
        <v>138</v>
      </c>
    </row>
    <row r="999" spans="2:51" s="12" customFormat="1" ht="11.25">
      <c r="B999" s="145"/>
      <c r="D999" s="146" t="s">
        <v>149</v>
      </c>
      <c r="E999" s="147" t="s">
        <v>19</v>
      </c>
      <c r="F999" s="148" t="s">
        <v>193</v>
      </c>
      <c r="H999" s="147" t="s">
        <v>19</v>
      </c>
      <c r="I999" s="149"/>
      <c r="L999" s="145"/>
      <c r="M999" s="150"/>
      <c r="T999" s="151"/>
      <c r="AT999" s="147" t="s">
        <v>149</v>
      </c>
      <c r="AU999" s="147" t="s">
        <v>84</v>
      </c>
      <c r="AV999" s="12" t="s">
        <v>82</v>
      </c>
      <c r="AW999" s="12" t="s">
        <v>36</v>
      </c>
      <c r="AX999" s="12" t="s">
        <v>74</v>
      </c>
      <c r="AY999" s="147" t="s">
        <v>138</v>
      </c>
    </row>
    <row r="1000" spans="2:51" s="13" customFormat="1" ht="11.25">
      <c r="B1000" s="152"/>
      <c r="D1000" s="146" t="s">
        <v>149</v>
      </c>
      <c r="E1000" s="153" t="s">
        <v>19</v>
      </c>
      <c r="F1000" s="154" t="s">
        <v>760</v>
      </c>
      <c r="H1000" s="155">
        <v>121</v>
      </c>
      <c r="I1000" s="156"/>
      <c r="L1000" s="152"/>
      <c r="M1000" s="157"/>
      <c r="T1000" s="158"/>
      <c r="AT1000" s="153" t="s">
        <v>149</v>
      </c>
      <c r="AU1000" s="153" t="s">
        <v>84</v>
      </c>
      <c r="AV1000" s="13" t="s">
        <v>84</v>
      </c>
      <c r="AW1000" s="13" t="s">
        <v>36</v>
      </c>
      <c r="AX1000" s="13" t="s">
        <v>74</v>
      </c>
      <c r="AY1000" s="153" t="s">
        <v>138</v>
      </c>
    </row>
    <row r="1001" spans="2:51" s="13" customFormat="1" ht="11.25">
      <c r="B1001" s="152"/>
      <c r="D1001" s="146" t="s">
        <v>149</v>
      </c>
      <c r="E1001" s="153" t="s">
        <v>19</v>
      </c>
      <c r="F1001" s="154" t="s">
        <v>526</v>
      </c>
      <c r="H1001" s="155">
        <v>67</v>
      </c>
      <c r="I1001" s="156"/>
      <c r="L1001" s="152"/>
      <c r="M1001" s="157"/>
      <c r="T1001" s="158"/>
      <c r="AT1001" s="153" t="s">
        <v>149</v>
      </c>
      <c r="AU1001" s="153" t="s">
        <v>84</v>
      </c>
      <c r="AV1001" s="13" t="s">
        <v>84</v>
      </c>
      <c r="AW1001" s="13" t="s">
        <v>36</v>
      </c>
      <c r="AX1001" s="13" t="s">
        <v>74</v>
      </c>
      <c r="AY1001" s="153" t="s">
        <v>138</v>
      </c>
    </row>
    <row r="1002" spans="2:51" s="12" customFormat="1" ht="11.25">
      <c r="B1002" s="145"/>
      <c r="D1002" s="146" t="s">
        <v>149</v>
      </c>
      <c r="E1002" s="147" t="s">
        <v>19</v>
      </c>
      <c r="F1002" s="148" t="s">
        <v>191</v>
      </c>
      <c r="H1002" s="147" t="s">
        <v>19</v>
      </c>
      <c r="I1002" s="149"/>
      <c r="L1002" s="145"/>
      <c r="M1002" s="150"/>
      <c r="T1002" s="151"/>
      <c r="AT1002" s="147" t="s">
        <v>149</v>
      </c>
      <c r="AU1002" s="147" t="s">
        <v>84</v>
      </c>
      <c r="AV1002" s="12" t="s">
        <v>82</v>
      </c>
      <c r="AW1002" s="12" t="s">
        <v>36</v>
      </c>
      <c r="AX1002" s="12" t="s">
        <v>74</v>
      </c>
      <c r="AY1002" s="147" t="s">
        <v>138</v>
      </c>
    </row>
    <row r="1003" spans="2:51" s="13" customFormat="1" ht="11.25">
      <c r="B1003" s="152"/>
      <c r="D1003" s="146" t="s">
        <v>149</v>
      </c>
      <c r="E1003" s="153" t="s">
        <v>19</v>
      </c>
      <c r="F1003" s="154" t="s">
        <v>315</v>
      </c>
      <c r="H1003" s="155">
        <v>27</v>
      </c>
      <c r="I1003" s="156"/>
      <c r="L1003" s="152"/>
      <c r="M1003" s="157"/>
      <c r="T1003" s="158"/>
      <c r="AT1003" s="153" t="s">
        <v>149</v>
      </c>
      <c r="AU1003" s="153" t="s">
        <v>84</v>
      </c>
      <c r="AV1003" s="13" t="s">
        <v>84</v>
      </c>
      <c r="AW1003" s="13" t="s">
        <v>36</v>
      </c>
      <c r="AX1003" s="13" t="s">
        <v>74</v>
      </c>
      <c r="AY1003" s="153" t="s">
        <v>138</v>
      </c>
    </row>
    <row r="1004" spans="2:51" s="13" customFormat="1" ht="11.25">
      <c r="B1004" s="152"/>
      <c r="D1004" s="146" t="s">
        <v>149</v>
      </c>
      <c r="E1004" s="153" t="s">
        <v>19</v>
      </c>
      <c r="F1004" s="154" t="s">
        <v>392</v>
      </c>
      <c r="H1004" s="155">
        <v>39</v>
      </c>
      <c r="I1004" s="156"/>
      <c r="L1004" s="152"/>
      <c r="M1004" s="157"/>
      <c r="T1004" s="158"/>
      <c r="AT1004" s="153" t="s">
        <v>149</v>
      </c>
      <c r="AU1004" s="153" t="s">
        <v>84</v>
      </c>
      <c r="AV1004" s="13" t="s">
        <v>84</v>
      </c>
      <c r="AW1004" s="13" t="s">
        <v>36</v>
      </c>
      <c r="AX1004" s="13" t="s">
        <v>74</v>
      </c>
      <c r="AY1004" s="153" t="s">
        <v>138</v>
      </c>
    </row>
    <row r="1005" spans="2:51" s="13" customFormat="1" ht="11.25">
      <c r="B1005" s="152"/>
      <c r="D1005" s="146" t="s">
        <v>149</v>
      </c>
      <c r="E1005" s="153" t="s">
        <v>19</v>
      </c>
      <c r="F1005" s="154" t="s">
        <v>1354</v>
      </c>
      <c r="H1005" s="155">
        <v>26.5</v>
      </c>
      <c r="I1005" s="156"/>
      <c r="L1005" s="152"/>
      <c r="M1005" s="157"/>
      <c r="T1005" s="158"/>
      <c r="AT1005" s="153" t="s">
        <v>149</v>
      </c>
      <c r="AU1005" s="153" t="s">
        <v>84</v>
      </c>
      <c r="AV1005" s="13" t="s">
        <v>84</v>
      </c>
      <c r="AW1005" s="13" t="s">
        <v>36</v>
      </c>
      <c r="AX1005" s="13" t="s">
        <v>74</v>
      </c>
      <c r="AY1005" s="153" t="s">
        <v>138</v>
      </c>
    </row>
    <row r="1006" spans="2:51" s="12" customFormat="1" ht="11.25">
      <c r="B1006" s="145"/>
      <c r="D1006" s="146" t="s">
        <v>149</v>
      </c>
      <c r="E1006" s="147" t="s">
        <v>19</v>
      </c>
      <c r="F1006" s="148" t="s">
        <v>1355</v>
      </c>
      <c r="H1006" s="147" t="s">
        <v>19</v>
      </c>
      <c r="I1006" s="149"/>
      <c r="L1006" s="145"/>
      <c r="M1006" s="150"/>
      <c r="T1006" s="151"/>
      <c r="AT1006" s="147" t="s">
        <v>149</v>
      </c>
      <c r="AU1006" s="147" t="s">
        <v>84</v>
      </c>
      <c r="AV1006" s="12" t="s">
        <v>82</v>
      </c>
      <c r="AW1006" s="12" t="s">
        <v>36</v>
      </c>
      <c r="AX1006" s="12" t="s">
        <v>74</v>
      </c>
      <c r="AY1006" s="147" t="s">
        <v>138</v>
      </c>
    </row>
    <row r="1007" spans="2:51" s="13" customFormat="1" ht="11.25">
      <c r="B1007" s="152"/>
      <c r="D1007" s="146" t="s">
        <v>149</v>
      </c>
      <c r="E1007" s="153" t="s">
        <v>19</v>
      </c>
      <c r="F1007" s="154" t="s">
        <v>343</v>
      </c>
      <c r="H1007" s="155">
        <v>31</v>
      </c>
      <c r="I1007" s="156"/>
      <c r="L1007" s="152"/>
      <c r="M1007" s="157"/>
      <c r="T1007" s="158"/>
      <c r="AT1007" s="153" t="s">
        <v>149</v>
      </c>
      <c r="AU1007" s="153" t="s">
        <v>84</v>
      </c>
      <c r="AV1007" s="13" t="s">
        <v>84</v>
      </c>
      <c r="AW1007" s="13" t="s">
        <v>36</v>
      </c>
      <c r="AX1007" s="13" t="s">
        <v>74</v>
      </c>
      <c r="AY1007" s="153" t="s">
        <v>138</v>
      </c>
    </row>
    <row r="1008" spans="2:51" s="13" customFormat="1" ht="11.25">
      <c r="B1008" s="152"/>
      <c r="D1008" s="146" t="s">
        <v>149</v>
      </c>
      <c r="E1008" s="153" t="s">
        <v>19</v>
      </c>
      <c r="F1008" s="154" t="s">
        <v>416</v>
      </c>
      <c r="H1008" s="155">
        <v>43</v>
      </c>
      <c r="I1008" s="156"/>
      <c r="L1008" s="152"/>
      <c r="M1008" s="157"/>
      <c r="T1008" s="158"/>
      <c r="AT1008" s="153" t="s">
        <v>149</v>
      </c>
      <c r="AU1008" s="153" t="s">
        <v>84</v>
      </c>
      <c r="AV1008" s="13" t="s">
        <v>84</v>
      </c>
      <c r="AW1008" s="13" t="s">
        <v>36</v>
      </c>
      <c r="AX1008" s="13" t="s">
        <v>74</v>
      </c>
      <c r="AY1008" s="153" t="s">
        <v>138</v>
      </c>
    </row>
    <row r="1009" spans="2:51" s="13" customFormat="1" ht="11.25">
      <c r="B1009" s="152"/>
      <c r="D1009" s="146" t="s">
        <v>149</v>
      </c>
      <c r="E1009" s="153" t="s">
        <v>19</v>
      </c>
      <c r="F1009" s="154" t="s">
        <v>327</v>
      </c>
      <c r="H1009" s="155">
        <v>29</v>
      </c>
      <c r="I1009" s="156"/>
      <c r="L1009" s="152"/>
      <c r="M1009" s="157"/>
      <c r="T1009" s="158"/>
      <c r="AT1009" s="153" t="s">
        <v>149</v>
      </c>
      <c r="AU1009" s="153" t="s">
        <v>84</v>
      </c>
      <c r="AV1009" s="13" t="s">
        <v>84</v>
      </c>
      <c r="AW1009" s="13" t="s">
        <v>36</v>
      </c>
      <c r="AX1009" s="13" t="s">
        <v>74</v>
      </c>
      <c r="AY1009" s="153" t="s">
        <v>138</v>
      </c>
    </row>
    <row r="1010" spans="2:51" s="12" customFormat="1" ht="11.25">
      <c r="B1010" s="145"/>
      <c r="D1010" s="146" t="s">
        <v>149</v>
      </c>
      <c r="E1010" s="147" t="s">
        <v>19</v>
      </c>
      <c r="F1010" s="148" t="s">
        <v>150</v>
      </c>
      <c r="H1010" s="147" t="s">
        <v>19</v>
      </c>
      <c r="I1010" s="149"/>
      <c r="L1010" s="145"/>
      <c r="M1010" s="150"/>
      <c r="T1010" s="151"/>
      <c r="AT1010" s="147" t="s">
        <v>149</v>
      </c>
      <c r="AU1010" s="147" t="s">
        <v>84</v>
      </c>
      <c r="AV1010" s="12" t="s">
        <v>82</v>
      </c>
      <c r="AW1010" s="12" t="s">
        <v>36</v>
      </c>
      <c r="AX1010" s="12" t="s">
        <v>74</v>
      </c>
      <c r="AY1010" s="147" t="s">
        <v>138</v>
      </c>
    </row>
    <row r="1011" spans="2:51" s="13" customFormat="1" ht="11.25">
      <c r="B1011" s="152"/>
      <c r="D1011" s="146" t="s">
        <v>149</v>
      </c>
      <c r="E1011" s="153" t="s">
        <v>19</v>
      </c>
      <c r="F1011" s="154" t="s">
        <v>751</v>
      </c>
      <c r="H1011" s="155">
        <v>119</v>
      </c>
      <c r="I1011" s="156"/>
      <c r="L1011" s="152"/>
      <c r="M1011" s="157"/>
      <c r="T1011" s="158"/>
      <c r="AT1011" s="153" t="s">
        <v>149</v>
      </c>
      <c r="AU1011" s="153" t="s">
        <v>84</v>
      </c>
      <c r="AV1011" s="13" t="s">
        <v>84</v>
      </c>
      <c r="AW1011" s="13" t="s">
        <v>36</v>
      </c>
      <c r="AX1011" s="13" t="s">
        <v>74</v>
      </c>
      <c r="AY1011" s="153" t="s">
        <v>138</v>
      </c>
    </row>
    <row r="1012" spans="2:51" s="12" customFormat="1" ht="11.25">
      <c r="B1012" s="145"/>
      <c r="D1012" s="146" t="s">
        <v>149</v>
      </c>
      <c r="E1012" s="147" t="s">
        <v>19</v>
      </c>
      <c r="F1012" s="148" t="s">
        <v>1356</v>
      </c>
      <c r="H1012" s="147" t="s">
        <v>19</v>
      </c>
      <c r="I1012" s="149"/>
      <c r="L1012" s="145"/>
      <c r="M1012" s="150"/>
      <c r="T1012" s="151"/>
      <c r="AT1012" s="147" t="s">
        <v>149</v>
      </c>
      <c r="AU1012" s="147" t="s">
        <v>84</v>
      </c>
      <c r="AV1012" s="12" t="s">
        <v>82</v>
      </c>
      <c r="AW1012" s="12" t="s">
        <v>36</v>
      </c>
      <c r="AX1012" s="12" t="s">
        <v>74</v>
      </c>
      <c r="AY1012" s="147" t="s">
        <v>138</v>
      </c>
    </row>
    <row r="1013" spans="2:51" s="13" customFormat="1" ht="11.25">
      <c r="B1013" s="152"/>
      <c r="D1013" s="146" t="s">
        <v>149</v>
      </c>
      <c r="E1013" s="153" t="s">
        <v>19</v>
      </c>
      <c r="F1013" s="154" t="s">
        <v>714</v>
      </c>
      <c r="H1013" s="155">
        <v>111</v>
      </c>
      <c r="I1013" s="156"/>
      <c r="L1013" s="152"/>
      <c r="M1013" s="157"/>
      <c r="T1013" s="158"/>
      <c r="AT1013" s="153" t="s">
        <v>149</v>
      </c>
      <c r="AU1013" s="153" t="s">
        <v>84</v>
      </c>
      <c r="AV1013" s="13" t="s">
        <v>84</v>
      </c>
      <c r="AW1013" s="13" t="s">
        <v>36</v>
      </c>
      <c r="AX1013" s="13" t="s">
        <v>74</v>
      </c>
      <c r="AY1013" s="153" t="s">
        <v>138</v>
      </c>
    </row>
    <row r="1014" spans="2:51" s="12" customFormat="1" ht="11.25">
      <c r="B1014" s="145"/>
      <c r="D1014" s="146" t="s">
        <v>149</v>
      </c>
      <c r="E1014" s="147" t="s">
        <v>19</v>
      </c>
      <c r="F1014" s="148" t="s">
        <v>1357</v>
      </c>
      <c r="H1014" s="147" t="s">
        <v>19</v>
      </c>
      <c r="I1014" s="149"/>
      <c r="L1014" s="145"/>
      <c r="M1014" s="150"/>
      <c r="T1014" s="151"/>
      <c r="AT1014" s="147" t="s">
        <v>149</v>
      </c>
      <c r="AU1014" s="147" t="s">
        <v>84</v>
      </c>
      <c r="AV1014" s="12" t="s">
        <v>82</v>
      </c>
      <c r="AW1014" s="12" t="s">
        <v>36</v>
      </c>
      <c r="AX1014" s="12" t="s">
        <v>74</v>
      </c>
      <c r="AY1014" s="147" t="s">
        <v>138</v>
      </c>
    </row>
    <row r="1015" spans="2:51" s="13" customFormat="1" ht="11.25">
      <c r="B1015" s="152"/>
      <c r="D1015" s="146" t="s">
        <v>149</v>
      </c>
      <c r="E1015" s="153" t="s">
        <v>19</v>
      </c>
      <c r="F1015" s="154" t="s">
        <v>583</v>
      </c>
      <c r="H1015" s="155">
        <v>81</v>
      </c>
      <c r="I1015" s="156"/>
      <c r="L1015" s="152"/>
      <c r="M1015" s="157"/>
      <c r="T1015" s="158"/>
      <c r="AT1015" s="153" t="s">
        <v>149</v>
      </c>
      <c r="AU1015" s="153" t="s">
        <v>84</v>
      </c>
      <c r="AV1015" s="13" t="s">
        <v>84</v>
      </c>
      <c r="AW1015" s="13" t="s">
        <v>36</v>
      </c>
      <c r="AX1015" s="13" t="s">
        <v>74</v>
      </c>
      <c r="AY1015" s="153" t="s">
        <v>138</v>
      </c>
    </row>
    <row r="1016" spans="2:51" s="12" customFormat="1" ht="11.25">
      <c r="B1016" s="145"/>
      <c r="D1016" s="146" t="s">
        <v>149</v>
      </c>
      <c r="E1016" s="147" t="s">
        <v>19</v>
      </c>
      <c r="F1016" s="148" t="s">
        <v>1358</v>
      </c>
      <c r="H1016" s="147" t="s">
        <v>19</v>
      </c>
      <c r="I1016" s="149"/>
      <c r="L1016" s="145"/>
      <c r="M1016" s="150"/>
      <c r="T1016" s="151"/>
      <c r="AT1016" s="147" t="s">
        <v>149</v>
      </c>
      <c r="AU1016" s="147" t="s">
        <v>84</v>
      </c>
      <c r="AV1016" s="12" t="s">
        <v>82</v>
      </c>
      <c r="AW1016" s="12" t="s">
        <v>36</v>
      </c>
      <c r="AX1016" s="12" t="s">
        <v>74</v>
      </c>
      <c r="AY1016" s="147" t="s">
        <v>138</v>
      </c>
    </row>
    <row r="1017" spans="2:51" s="13" customFormat="1" ht="11.25">
      <c r="B1017" s="152"/>
      <c r="D1017" s="146" t="s">
        <v>149</v>
      </c>
      <c r="E1017" s="153" t="s">
        <v>19</v>
      </c>
      <c r="F1017" s="154" t="s">
        <v>623</v>
      </c>
      <c r="H1017" s="155">
        <v>90</v>
      </c>
      <c r="I1017" s="156"/>
      <c r="L1017" s="152"/>
      <c r="M1017" s="157"/>
      <c r="T1017" s="158"/>
      <c r="AT1017" s="153" t="s">
        <v>149</v>
      </c>
      <c r="AU1017" s="153" t="s">
        <v>84</v>
      </c>
      <c r="AV1017" s="13" t="s">
        <v>84</v>
      </c>
      <c r="AW1017" s="13" t="s">
        <v>36</v>
      </c>
      <c r="AX1017" s="13" t="s">
        <v>74</v>
      </c>
      <c r="AY1017" s="153" t="s">
        <v>138</v>
      </c>
    </row>
    <row r="1018" spans="2:51" s="14" customFormat="1" ht="11.25">
      <c r="B1018" s="159"/>
      <c r="D1018" s="146" t="s">
        <v>149</v>
      </c>
      <c r="E1018" s="160" t="s">
        <v>19</v>
      </c>
      <c r="F1018" s="161" t="s">
        <v>202</v>
      </c>
      <c r="H1018" s="162">
        <v>1336.5</v>
      </c>
      <c r="I1018" s="163"/>
      <c r="L1018" s="159"/>
      <c r="M1018" s="164"/>
      <c r="T1018" s="165"/>
      <c r="AT1018" s="160" t="s">
        <v>149</v>
      </c>
      <c r="AU1018" s="160" t="s">
        <v>84</v>
      </c>
      <c r="AV1018" s="14" t="s">
        <v>139</v>
      </c>
      <c r="AW1018" s="14" t="s">
        <v>36</v>
      </c>
      <c r="AX1018" s="14" t="s">
        <v>82</v>
      </c>
      <c r="AY1018" s="160" t="s">
        <v>138</v>
      </c>
    </row>
    <row r="1019" spans="2:65" s="1" customFormat="1" ht="24.2" customHeight="1">
      <c r="B1019" s="32"/>
      <c r="C1019" s="128" t="s">
        <v>1364</v>
      </c>
      <c r="D1019" s="128" t="s">
        <v>141</v>
      </c>
      <c r="E1019" s="129" t="s">
        <v>1365</v>
      </c>
      <c r="F1019" s="130" t="s">
        <v>1366</v>
      </c>
      <c r="G1019" s="131" t="s">
        <v>144</v>
      </c>
      <c r="H1019" s="132">
        <v>117.5</v>
      </c>
      <c r="I1019" s="133"/>
      <c r="J1019" s="134">
        <f>ROUND(I1019*H1019,2)</f>
        <v>0</v>
      </c>
      <c r="K1019" s="130" t="s">
        <v>145</v>
      </c>
      <c r="L1019" s="32"/>
      <c r="M1019" s="135" t="s">
        <v>19</v>
      </c>
      <c r="N1019" s="136" t="s">
        <v>45</v>
      </c>
      <c r="P1019" s="137">
        <f>O1019*H1019</f>
        <v>0</v>
      </c>
      <c r="Q1019" s="137">
        <v>0.00318</v>
      </c>
      <c r="R1019" s="137">
        <f>Q1019*H1019</f>
        <v>0.37365000000000004</v>
      </c>
      <c r="S1019" s="137">
        <v>0</v>
      </c>
      <c r="T1019" s="138">
        <f>S1019*H1019</f>
        <v>0</v>
      </c>
      <c r="AR1019" s="139" t="s">
        <v>242</v>
      </c>
      <c r="AT1019" s="139" t="s">
        <v>141</v>
      </c>
      <c r="AU1019" s="139" t="s">
        <v>84</v>
      </c>
      <c r="AY1019" s="17" t="s">
        <v>138</v>
      </c>
      <c r="BE1019" s="140">
        <f>IF(N1019="základní",J1019,0)</f>
        <v>0</v>
      </c>
      <c r="BF1019" s="140">
        <f>IF(N1019="snížená",J1019,0)</f>
        <v>0</v>
      </c>
      <c r="BG1019" s="140">
        <f>IF(N1019="zákl. přenesená",J1019,0)</f>
        <v>0</v>
      </c>
      <c r="BH1019" s="140">
        <f>IF(N1019="sníž. přenesená",J1019,0)</f>
        <v>0</v>
      </c>
      <c r="BI1019" s="140">
        <f>IF(N1019="nulová",J1019,0)</f>
        <v>0</v>
      </c>
      <c r="BJ1019" s="17" t="s">
        <v>82</v>
      </c>
      <c r="BK1019" s="140">
        <f>ROUND(I1019*H1019,2)</f>
        <v>0</v>
      </c>
      <c r="BL1019" s="17" t="s">
        <v>242</v>
      </c>
      <c r="BM1019" s="139" t="s">
        <v>1367</v>
      </c>
    </row>
    <row r="1020" spans="2:47" s="1" customFormat="1" ht="11.25">
      <c r="B1020" s="32"/>
      <c r="D1020" s="141" t="s">
        <v>147</v>
      </c>
      <c r="F1020" s="142" t="s">
        <v>1368</v>
      </c>
      <c r="I1020" s="143"/>
      <c r="L1020" s="32"/>
      <c r="M1020" s="144"/>
      <c r="T1020" s="53"/>
      <c r="AT1020" s="17" t="s">
        <v>147</v>
      </c>
      <c r="AU1020" s="17" t="s">
        <v>84</v>
      </c>
    </row>
    <row r="1021" spans="2:51" s="12" customFormat="1" ht="11.25">
      <c r="B1021" s="145"/>
      <c r="D1021" s="146" t="s">
        <v>149</v>
      </c>
      <c r="E1021" s="147" t="s">
        <v>19</v>
      </c>
      <c r="F1021" s="148" t="s">
        <v>1369</v>
      </c>
      <c r="H1021" s="147" t="s">
        <v>19</v>
      </c>
      <c r="I1021" s="149"/>
      <c r="L1021" s="145"/>
      <c r="M1021" s="150"/>
      <c r="T1021" s="151"/>
      <c r="AT1021" s="147" t="s">
        <v>149</v>
      </c>
      <c r="AU1021" s="147" t="s">
        <v>84</v>
      </c>
      <c r="AV1021" s="12" t="s">
        <v>82</v>
      </c>
      <c r="AW1021" s="12" t="s">
        <v>36</v>
      </c>
      <c r="AX1021" s="12" t="s">
        <v>74</v>
      </c>
      <c r="AY1021" s="147" t="s">
        <v>138</v>
      </c>
    </row>
    <row r="1022" spans="2:51" s="13" customFormat="1" ht="11.25">
      <c r="B1022" s="152"/>
      <c r="D1022" s="146" t="s">
        <v>149</v>
      </c>
      <c r="E1022" s="153" t="s">
        <v>19</v>
      </c>
      <c r="F1022" s="154" t="s">
        <v>320</v>
      </c>
      <c r="H1022" s="155">
        <v>28</v>
      </c>
      <c r="I1022" s="156"/>
      <c r="L1022" s="152"/>
      <c r="M1022" s="157"/>
      <c r="T1022" s="158"/>
      <c r="AT1022" s="153" t="s">
        <v>149</v>
      </c>
      <c r="AU1022" s="153" t="s">
        <v>84</v>
      </c>
      <c r="AV1022" s="13" t="s">
        <v>84</v>
      </c>
      <c r="AW1022" s="13" t="s">
        <v>36</v>
      </c>
      <c r="AX1022" s="13" t="s">
        <v>74</v>
      </c>
      <c r="AY1022" s="153" t="s">
        <v>138</v>
      </c>
    </row>
    <row r="1023" spans="2:51" s="12" customFormat="1" ht="11.25">
      <c r="B1023" s="145"/>
      <c r="D1023" s="146" t="s">
        <v>149</v>
      </c>
      <c r="E1023" s="147" t="s">
        <v>19</v>
      </c>
      <c r="F1023" s="148" t="s">
        <v>1370</v>
      </c>
      <c r="H1023" s="147" t="s">
        <v>19</v>
      </c>
      <c r="I1023" s="149"/>
      <c r="L1023" s="145"/>
      <c r="M1023" s="150"/>
      <c r="T1023" s="151"/>
      <c r="AT1023" s="147" t="s">
        <v>149</v>
      </c>
      <c r="AU1023" s="147" t="s">
        <v>84</v>
      </c>
      <c r="AV1023" s="12" t="s">
        <v>82</v>
      </c>
      <c r="AW1023" s="12" t="s">
        <v>36</v>
      </c>
      <c r="AX1023" s="12" t="s">
        <v>74</v>
      </c>
      <c r="AY1023" s="147" t="s">
        <v>138</v>
      </c>
    </row>
    <row r="1024" spans="2:51" s="13" customFormat="1" ht="11.25">
      <c r="B1024" s="152"/>
      <c r="D1024" s="146" t="s">
        <v>149</v>
      </c>
      <c r="E1024" s="153" t="s">
        <v>19</v>
      </c>
      <c r="F1024" s="154" t="s">
        <v>1371</v>
      </c>
      <c r="H1024" s="155">
        <v>6.5</v>
      </c>
      <c r="I1024" s="156"/>
      <c r="L1024" s="152"/>
      <c r="M1024" s="157"/>
      <c r="T1024" s="158"/>
      <c r="AT1024" s="153" t="s">
        <v>149</v>
      </c>
      <c r="AU1024" s="153" t="s">
        <v>84</v>
      </c>
      <c r="AV1024" s="13" t="s">
        <v>84</v>
      </c>
      <c r="AW1024" s="13" t="s">
        <v>36</v>
      </c>
      <c r="AX1024" s="13" t="s">
        <v>74</v>
      </c>
      <c r="AY1024" s="153" t="s">
        <v>138</v>
      </c>
    </row>
    <row r="1025" spans="2:51" s="12" customFormat="1" ht="11.25">
      <c r="B1025" s="145"/>
      <c r="D1025" s="146" t="s">
        <v>149</v>
      </c>
      <c r="E1025" s="147" t="s">
        <v>19</v>
      </c>
      <c r="F1025" s="148" t="s">
        <v>1372</v>
      </c>
      <c r="H1025" s="147" t="s">
        <v>19</v>
      </c>
      <c r="I1025" s="149"/>
      <c r="L1025" s="145"/>
      <c r="M1025" s="150"/>
      <c r="T1025" s="151"/>
      <c r="AT1025" s="147" t="s">
        <v>149</v>
      </c>
      <c r="AU1025" s="147" t="s">
        <v>84</v>
      </c>
      <c r="AV1025" s="12" t="s">
        <v>82</v>
      </c>
      <c r="AW1025" s="12" t="s">
        <v>36</v>
      </c>
      <c r="AX1025" s="12" t="s">
        <v>74</v>
      </c>
      <c r="AY1025" s="147" t="s">
        <v>138</v>
      </c>
    </row>
    <row r="1026" spans="2:51" s="13" customFormat="1" ht="11.25">
      <c r="B1026" s="152"/>
      <c r="D1026" s="146" t="s">
        <v>149</v>
      </c>
      <c r="E1026" s="153" t="s">
        <v>19</v>
      </c>
      <c r="F1026" s="154" t="s">
        <v>383</v>
      </c>
      <c r="H1026" s="155">
        <v>38</v>
      </c>
      <c r="I1026" s="156"/>
      <c r="L1026" s="152"/>
      <c r="M1026" s="157"/>
      <c r="T1026" s="158"/>
      <c r="AT1026" s="153" t="s">
        <v>149</v>
      </c>
      <c r="AU1026" s="153" t="s">
        <v>84</v>
      </c>
      <c r="AV1026" s="13" t="s">
        <v>84</v>
      </c>
      <c r="AW1026" s="13" t="s">
        <v>36</v>
      </c>
      <c r="AX1026" s="13" t="s">
        <v>74</v>
      </c>
      <c r="AY1026" s="153" t="s">
        <v>138</v>
      </c>
    </row>
    <row r="1027" spans="2:51" s="12" customFormat="1" ht="11.25">
      <c r="B1027" s="145"/>
      <c r="D1027" s="146" t="s">
        <v>149</v>
      </c>
      <c r="E1027" s="147" t="s">
        <v>19</v>
      </c>
      <c r="F1027" s="148" t="s">
        <v>1373</v>
      </c>
      <c r="H1027" s="147" t="s">
        <v>19</v>
      </c>
      <c r="I1027" s="149"/>
      <c r="L1027" s="145"/>
      <c r="M1027" s="150"/>
      <c r="T1027" s="151"/>
      <c r="AT1027" s="147" t="s">
        <v>149</v>
      </c>
      <c r="AU1027" s="147" t="s">
        <v>84</v>
      </c>
      <c r="AV1027" s="12" t="s">
        <v>82</v>
      </c>
      <c r="AW1027" s="12" t="s">
        <v>36</v>
      </c>
      <c r="AX1027" s="12" t="s">
        <v>74</v>
      </c>
      <c r="AY1027" s="147" t="s">
        <v>138</v>
      </c>
    </row>
    <row r="1028" spans="2:51" s="13" customFormat="1" ht="11.25">
      <c r="B1028" s="152"/>
      <c r="D1028" s="146" t="s">
        <v>149</v>
      </c>
      <c r="E1028" s="153" t="s">
        <v>19</v>
      </c>
      <c r="F1028" s="154" t="s">
        <v>327</v>
      </c>
      <c r="H1028" s="155">
        <v>29</v>
      </c>
      <c r="I1028" s="156"/>
      <c r="L1028" s="152"/>
      <c r="M1028" s="157"/>
      <c r="T1028" s="158"/>
      <c r="AT1028" s="153" t="s">
        <v>149</v>
      </c>
      <c r="AU1028" s="153" t="s">
        <v>84</v>
      </c>
      <c r="AV1028" s="13" t="s">
        <v>84</v>
      </c>
      <c r="AW1028" s="13" t="s">
        <v>36</v>
      </c>
      <c r="AX1028" s="13" t="s">
        <v>74</v>
      </c>
      <c r="AY1028" s="153" t="s">
        <v>138</v>
      </c>
    </row>
    <row r="1029" spans="2:51" s="12" customFormat="1" ht="11.25">
      <c r="B1029" s="145"/>
      <c r="D1029" s="146" t="s">
        <v>149</v>
      </c>
      <c r="E1029" s="147" t="s">
        <v>19</v>
      </c>
      <c r="F1029" s="148" t="s">
        <v>1374</v>
      </c>
      <c r="H1029" s="147" t="s">
        <v>19</v>
      </c>
      <c r="I1029" s="149"/>
      <c r="L1029" s="145"/>
      <c r="M1029" s="150"/>
      <c r="T1029" s="151"/>
      <c r="AT1029" s="147" t="s">
        <v>149</v>
      </c>
      <c r="AU1029" s="147" t="s">
        <v>84</v>
      </c>
      <c r="AV1029" s="12" t="s">
        <v>82</v>
      </c>
      <c r="AW1029" s="12" t="s">
        <v>36</v>
      </c>
      <c r="AX1029" s="12" t="s">
        <v>74</v>
      </c>
      <c r="AY1029" s="147" t="s">
        <v>138</v>
      </c>
    </row>
    <row r="1030" spans="2:51" s="13" customFormat="1" ht="11.25">
      <c r="B1030" s="152"/>
      <c r="D1030" s="146" t="s">
        <v>149</v>
      </c>
      <c r="E1030" s="153" t="s">
        <v>19</v>
      </c>
      <c r="F1030" s="154" t="s">
        <v>242</v>
      </c>
      <c r="H1030" s="155">
        <v>16</v>
      </c>
      <c r="I1030" s="156"/>
      <c r="L1030" s="152"/>
      <c r="M1030" s="157"/>
      <c r="T1030" s="158"/>
      <c r="AT1030" s="153" t="s">
        <v>149</v>
      </c>
      <c r="AU1030" s="153" t="s">
        <v>84</v>
      </c>
      <c r="AV1030" s="13" t="s">
        <v>84</v>
      </c>
      <c r="AW1030" s="13" t="s">
        <v>36</v>
      </c>
      <c r="AX1030" s="13" t="s">
        <v>74</v>
      </c>
      <c r="AY1030" s="153" t="s">
        <v>138</v>
      </c>
    </row>
    <row r="1031" spans="2:51" s="14" customFormat="1" ht="11.25">
      <c r="B1031" s="159"/>
      <c r="D1031" s="146" t="s">
        <v>149</v>
      </c>
      <c r="E1031" s="160" t="s">
        <v>19</v>
      </c>
      <c r="F1031" s="161" t="s">
        <v>202</v>
      </c>
      <c r="H1031" s="162">
        <v>117.5</v>
      </c>
      <c r="I1031" s="163"/>
      <c r="L1031" s="159"/>
      <c r="M1031" s="164"/>
      <c r="T1031" s="165"/>
      <c r="AT1031" s="160" t="s">
        <v>149</v>
      </c>
      <c r="AU1031" s="160" t="s">
        <v>84</v>
      </c>
      <c r="AV1031" s="14" t="s">
        <v>139</v>
      </c>
      <c r="AW1031" s="14" t="s">
        <v>36</v>
      </c>
      <c r="AX1031" s="14" t="s">
        <v>82</v>
      </c>
      <c r="AY1031" s="160" t="s">
        <v>138</v>
      </c>
    </row>
    <row r="1032" spans="2:65" s="1" customFormat="1" ht="24.2" customHeight="1">
      <c r="B1032" s="32"/>
      <c r="C1032" s="128" t="s">
        <v>1375</v>
      </c>
      <c r="D1032" s="128" t="s">
        <v>141</v>
      </c>
      <c r="E1032" s="129" t="s">
        <v>1376</v>
      </c>
      <c r="F1032" s="130" t="s">
        <v>1377</v>
      </c>
      <c r="G1032" s="131" t="s">
        <v>256</v>
      </c>
      <c r="H1032" s="132">
        <v>500</v>
      </c>
      <c r="I1032" s="133"/>
      <c r="J1032" s="134">
        <f>ROUND(I1032*H1032,2)</f>
        <v>0</v>
      </c>
      <c r="K1032" s="130" t="s">
        <v>145</v>
      </c>
      <c r="L1032" s="32"/>
      <c r="M1032" s="135" t="s">
        <v>19</v>
      </c>
      <c r="N1032" s="136" t="s">
        <v>45</v>
      </c>
      <c r="P1032" s="137">
        <f>O1032*H1032</f>
        <v>0</v>
      </c>
      <c r="Q1032" s="137">
        <v>0</v>
      </c>
      <c r="R1032" s="137">
        <f>Q1032*H1032</f>
        <v>0</v>
      </c>
      <c r="S1032" s="137">
        <v>0</v>
      </c>
      <c r="T1032" s="138">
        <f>S1032*H1032</f>
        <v>0</v>
      </c>
      <c r="AR1032" s="139" t="s">
        <v>242</v>
      </c>
      <c r="AT1032" s="139" t="s">
        <v>141</v>
      </c>
      <c r="AU1032" s="139" t="s">
        <v>84</v>
      </c>
      <c r="AY1032" s="17" t="s">
        <v>138</v>
      </c>
      <c r="BE1032" s="140">
        <f>IF(N1032="základní",J1032,0)</f>
        <v>0</v>
      </c>
      <c r="BF1032" s="140">
        <f>IF(N1032="snížená",J1032,0)</f>
        <v>0</v>
      </c>
      <c r="BG1032" s="140">
        <f>IF(N1032="zákl. přenesená",J1032,0)</f>
        <v>0</v>
      </c>
      <c r="BH1032" s="140">
        <f>IF(N1032="sníž. přenesená",J1032,0)</f>
        <v>0</v>
      </c>
      <c r="BI1032" s="140">
        <f>IF(N1032="nulová",J1032,0)</f>
        <v>0</v>
      </c>
      <c r="BJ1032" s="17" t="s">
        <v>82</v>
      </c>
      <c r="BK1032" s="140">
        <f>ROUND(I1032*H1032,2)</f>
        <v>0</v>
      </c>
      <c r="BL1032" s="17" t="s">
        <v>242</v>
      </c>
      <c r="BM1032" s="139" t="s">
        <v>1378</v>
      </c>
    </row>
    <row r="1033" spans="2:47" s="1" customFormat="1" ht="11.25">
      <c r="B1033" s="32"/>
      <c r="D1033" s="141" t="s">
        <v>147</v>
      </c>
      <c r="F1033" s="142" t="s">
        <v>1379</v>
      </c>
      <c r="I1033" s="143"/>
      <c r="L1033" s="32"/>
      <c r="M1033" s="144"/>
      <c r="T1033" s="53"/>
      <c r="AT1033" s="17" t="s">
        <v>147</v>
      </c>
      <c r="AU1033" s="17" t="s">
        <v>84</v>
      </c>
    </row>
    <row r="1034" spans="2:65" s="1" customFormat="1" ht="16.5" customHeight="1">
      <c r="B1034" s="32"/>
      <c r="C1034" s="169" t="s">
        <v>1380</v>
      </c>
      <c r="D1034" s="169" t="s">
        <v>397</v>
      </c>
      <c r="E1034" s="170" t="s">
        <v>1381</v>
      </c>
      <c r="F1034" s="171" t="s">
        <v>1382</v>
      </c>
      <c r="G1034" s="172" t="s">
        <v>256</v>
      </c>
      <c r="H1034" s="173">
        <v>525</v>
      </c>
      <c r="I1034" s="174"/>
      <c r="J1034" s="175">
        <f>ROUND(I1034*H1034,2)</f>
        <v>0</v>
      </c>
      <c r="K1034" s="171" t="s">
        <v>145</v>
      </c>
      <c r="L1034" s="176"/>
      <c r="M1034" s="177" t="s">
        <v>19</v>
      </c>
      <c r="N1034" s="178" t="s">
        <v>45</v>
      </c>
      <c r="P1034" s="137">
        <f>O1034*H1034</f>
        <v>0</v>
      </c>
      <c r="Q1034" s="137">
        <v>0</v>
      </c>
      <c r="R1034" s="137">
        <f>Q1034*H1034</f>
        <v>0</v>
      </c>
      <c r="S1034" s="137">
        <v>0</v>
      </c>
      <c r="T1034" s="138">
        <f>S1034*H1034</f>
        <v>0</v>
      </c>
      <c r="AR1034" s="139" t="s">
        <v>348</v>
      </c>
      <c r="AT1034" s="139" t="s">
        <v>397</v>
      </c>
      <c r="AU1034" s="139" t="s">
        <v>84</v>
      </c>
      <c r="AY1034" s="17" t="s">
        <v>138</v>
      </c>
      <c r="BE1034" s="140">
        <f>IF(N1034="základní",J1034,0)</f>
        <v>0</v>
      </c>
      <c r="BF1034" s="140">
        <f>IF(N1034="snížená",J1034,0)</f>
        <v>0</v>
      </c>
      <c r="BG1034" s="140">
        <f>IF(N1034="zákl. přenesená",J1034,0)</f>
        <v>0</v>
      </c>
      <c r="BH1034" s="140">
        <f>IF(N1034="sníž. přenesená",J1034,0)</f>
        <v>0</v>
      </c>
      <c r="BI1034" s="140">
        <f>IF(N1034="nulová",J1034,0)</f>
        <v>0</v>
      </c>
      <c r="BJ1034" s="17" t="s">
        <v>82</v>
      </c>
      <c r="BK1034" s="140">
        <f>ROUND(I1034*H1034,2)</f>
        <v>0</v>
      </c>
      <c r="BL1034" s="17" t="s">
        <v>242</v>
      </c>
      <c r="BM1034" s="139" t="s">
        <v>1383</v>
      </c>
    </row>
    <row r="1035" spans="2:51" s="13" customFormat="1" ht="11.25">
      <c r="B1035" s="152"/>
      <c r="D1035" s="146" t="s">
        <v>149</v>
      </c>
      <c r="F1035" s="154" t="s">
        <v>1384</v>
      </c>
      <c r="H1035" s="155">
        <v>525</v>
      </c>
      <c r="I1035" s="156"/>
      <c r="L1035" s="152"/>
      <c r="M1035" s="157"/>
      <c r="T1035" s="158"/>
      <c r="AT1035" s="153" t="s">
        <v>149</v>
      </c>
      <c r="AU1035" s="153" t="s">
        <v>84</v>
      </c>
      <c r="AV1035" s="13" t="s">
        <v>84</v>
      </c>
      <c r="AW1035" s="13" t="s">
        <v>4</v>
      </c>
      <c r="AX1035" s="13" t="s">
        <v>82</v>
      </c>
      <c r="AY1035" s="153" t="s">
        <v>138</v>
      </c>
    </row>
    <row r="1036" spans="2:65" s="1" customFormat="1" ht="16.5" customHeight="1">
      <c r="B1036" s="32"/>
      <c r="C1036" s="128" t="s">
        <v>1385</v>
      </c>
      <c r="D1036" s="128" t="s">
        <v>141</v>
      </c>
      <c r="E1036" s="129" t="s">
        <v>1386</v>
      </c>
      <c r="F1036" s="130" t="s">
        <v>1387</v>
      </c>
      <c r="G1036" s="131" t="s">
        <v>144</v>
      </c>
      <c r="H1036" s="132">
        <v>442</v>
      </c>
      <c r="I1036" s="133"/>
      <c r="J1036" s="134">
        <f>ROUND(I1036*H1036,2)</f>
        <v>0</v>
      </c>
      <c r="K1036" s="130" t="s">
        <v>145</v>
      </c>
      <c r="L1036" s="32"/>
      <c r="M1036" s="135" t="s">
        <v>19</v>
      </c>
      <c r="N1036" s="136" t="s">
        <v>45</v>
      </c>
      <c r="P1036" s="137">
        <f>O1036*H1036</f>
        <v>0</v>
      </c>
      <c r="Q1036" s="137">
        <v>0</v>
      </c>
      <c r="R1036" s="137">
        <f>Q1036*H1036</f>
        <v>0</v>
      </c>
      <c r="S1036" s="137">
        <v>3E-05</v>
      </c>
      <c r="T1036" s="138">
        <f>S1036*H1036</f>
        <v>0.013260000000000001</v>
      </c>
      <c r="AR1036" s="139" t="s">
        <v>242</v>
      </c>
      <c r="AT1036" s="139" t="s">
        <v>141</v>
      </c>
      <c r="AU1036" s="139" t="s">
        <v>84</v>
      </c>
      <c r="AY1036" s="17" t="s">
        <v>138</v>
      </c>
      <c r="BE1036" s="140">
        <f>IF(N1036="základní",J1036,0)</f>
        <v>0</v>
      </c>
      <c r="BF1036" s="140">
        <f>IF(N1036="snížená",J1036,0)</f>
        <v>0</v>
      </c>
      <c r="BG1036" s="140">
        <f>IF(N1036="zákl. přenesená",J1036,0)</f>
        <v>0</v>
      </c>
      <c r="BH1036" s="140">
        <f>IF(N1036="sníž. přenesená",J1036,0)</f>
        <v>0</v>
      </c>
      <c r="BI1036" s="140">
        <f>IF(N1036="nulová",J1036,0)</f>
        <v>0</v>
      </c>
      <c r="BJ1036" s="17" t="s">
        <v>82</v>
      </c>
      <c r="BK1036" s="140">
        <f>ROUND(I1036*H1036,2)</f>
        <v>0</v>
      </c>
      <c r="BL1036" s="17" t="s">
        <v>242</v>
      </c>
      <c r="BM1036" s="139" t="s">
        <v>1388</v>
      </c>
    </row>
    <row r="1037" spans="2:47" s="1" customFormat="1" ht="11.25">
      <c r="B1037" s="32"/>
      <c r="D1037" s="141" t="s">
        <v>147</v>
      </c>
      <c r="F1037" s="142" t="s">
        <v>1389</v>
      </c>
      <c r="I1037" s="143"/>
      <c r="L1037" s="32"/>
      <c r="M1037" s="144"/>
      <c r="T1037" s="53"/>
      <c r="AT1037" s="17" t="s">
        <v>147</v>
      </c>
      <c r="AU1037" s="17" t="s">
        <v>84</v>
      </c>
    </row>
    <row r="1038" spans="2:51" s="13" customFormat="1" ht="11.25">
      <c r="B1038" s="152"/>
      <c r="D1038" s="146" t="s">
        <v>149</v>
      </c>
      <c r="E1038" s="153" t="s">
        <v>19</v>
      </c>
      <c r="F1038" s="154" t="s">
        <v>91</v>
      </c>
      <c r="H1038" s="155">
        <v>442</v>
      </c>
      <c r="I1038" s="156"/>
      <c r="L1038" s="152"/>
      <c r="M1038" s="157"/>
      <c r="T1038" s="158"/>
      <c r="AT1038" s="153" t="s">
        <v>149</v>
      </c>
      <c r="AU1038" s="153" t="s">
        <v>84</v>
      </c>
      <c r="AV1038" s="13" t="s">
        <v>84</v>
      </c>
      <c r="AW1038" s="13" t="s">
        <v>36</v>
      </c>
      <c r="AX1038" s="13" t="s">
        <v>82</v>
      </c>
      <c r="AY1038" s="153" t="s">
        <v>138</v>
      </c>
    </row>
    <row r="1039" spans="2:47" s="1" customFormat="1" ht="11.25">
      <c r="B1039" s="32"/>
      <c r="D1039" s="146" t="s">
        <v>290</v>
      </c>
      <c r="F1039" s="166" t="s">
        <v>291</v>
      </c>
      <c r="L1039" s="32"/>
      <c r="M1039" s="144"/>
      <c r="T1039" s="53"/>
      <c r="AU1039" s="17" t="s">
        <v>84</v>
      </c>
    </row>
    <row r="1040" spans="2:47" s="1" customFormat="1" ht="11.25">
      <c r="B1040" s="32"/>
      <c r="D1040" s="146" t="s">
        <v>290</v>
      </c>
      <c r="F1040" s="167" t="s">
        <v>177</v>
      </c>
      <c r="H1040" s="168">
        <v>0</v>
      </c>
      <c r="L1040" s="32"/>
      <c r="M1040" s="144"/>
      <c r="T1040" s="53"/>
      <c r="AU1040" s="17" t="s">
        <v>84</v>
      </c>
    </row>
    <row r="1041" spans="2:47" s="1" customFormat="1" ht="11.25">
      <c r="B1041" s="32"/>
      <c r="D1041" s="146" t="s">
        <v>290</v>
      </c>
      <c r="F1041" s="167" t="s">
        <v>292</v>
      </c>
      <c r="H1041" s="168">
        <v>115</v>
      </c>
      <c r="L1041" s="32"/>
      <c r="M1041" s="144"/>
      <c r="T1041" s="53"/>
      <c r="AU1041" s="17" t="s">
        <v>84</v>
      </c>
    </row>
    <row r="1042" spans="2:47" s="1" customFormat="1" ht="11.25">
      <c r="B1042" s="32"/>
      <c r="D1042" s="146" t="s">
        <v>290</v>
      </c>
      <c r="F1042" s="167" t="s">
        <v>191</v>
      </c>
      <c r="H1042" s="168">
        <v>0</v>
      </c>
      <c r="L1042" s="32"/>
      <c r="M1042" s="144"/>
      <c r="T1042" s="53"/>
      <c r="AU1042" s="17" t="s">
        <v>84</v>
      </c>
    </row>
    <row r="1043" spans="2:47" s="1" customFormat="1" ht="11.25">
      <c r="B1043" s="32"/>
      <c r="D1043" s="146" t="s">
        <v>290</v>
      </c>
      <c r="F1043" s="167" t="s">
        <v>293</v>
      </c>
      <c r="H1043" s="168">
        <v>60</v>
      </c>
      <c r="L1043" s="32"/>
      <c r="M1043" s="144"/>
      <c r="T1043" s="53"/>
      <c r="AU1043" s="17" t="s">
        <v>84</v>
      </c>
    </row>
    <row r="1044" spans="2:47" s="1" customFormat="1" ht="11.25">
      <c r="B1044" s="32"/>
      <c r="D1044" s="146" t="s">
        <v>290</v>
      </c>
      <c r="F1044" s="167" t="s">
        <v>193</v>
      </c>
      <c r="H1044" s="168">
        <v>0</v>
      </c>
      <c r="L1044" s="32"/>
      <c r="M1044" s="144"/>
      <c r="T1044" s="53"/>
      <c r="AU1044" s="17" t="s">
        <v>84</v>
      </c>
    </row>
    <row r="1045" spans="2:47" s="1" customFormat="1" ht="11.25">
      <c r="B1045" s="32"/>
      <c r="D1045" s="146" t="s">
        <v>290</v>
      </c>
      <c r="F1045" s="167" t="s">
        <v>294</v>
      </c>
      <c r="H1045" s="168">
        <v>68</v>
      </c>
      <c r="L1045" s="32"/>
      <c r="M1045" s="144"/>
      <c r="T1045" s="53"/>
      <c r="AU1045" s="17" t="s">
        <v>84</v>
      </c>
    </row>
    <row r="1046" spans="2:47" s="1" customFormat="1" ht="11.25">
      <c r="B1046" s="32"/>
      <c r="D1046" s="146" t="s">
        <v>290</v>
      </c>
      <c r="F1046" s="167" t="s">
        <v>195</v>
      </c>
      <c r="H1046" s="168">
        <v>0</v>
      </c>
      <c r="L1046" s="32"/>
      <c r="M1046" s="144"/>
      <c r="T1046" s="53"/>
      <c r="AU1046" s="17" t="s">
        <v>84</v>
      </c>
    </row>
    <row r="1047" spans="2:47" s="1" customFormat="1" ht="11.25">
      <c r="B1047" s="32"/>
      <c r="D1047" s="146" t="s">
        <v>290</v>
      </c>
      <c r="F1047" s="167" t="s">
        <v>295</v>
      </c>
      <c r="H1047" s="168">
        <v>54</v>
      </c>
      <c r="L1047" s="32"/>
      <c r="M1047" s="144"/>
      <c r="T1047" s="53"/>
      <c r="AU1047" s="17" t="s">
        <v>84</v>
      </c>
    </row>
    <row r="1048" spans="2:47" s="1" customFormat="1" ht="11.25">
      <c r="B1048" s="32"/>
      <c r="D1048" s="146" t="s">
        <v>290</v>
      </c>
      <c r="F1048" s="167" t="s">
        <v>197</v>
      </c>
      <c r="H1048" s="168">
        <v>0</v>
      </c>
      <c r="L1048" s="32"/>
      <c r="M1048" s="144"/>
      <c r="T1048" s="53"/>
      <c r="AU1048" s="17" t="s">
        <v>84</v>
      </c>
    </row>
    <row r="1049" spans="2:47" s="1" customFormat="1" ht="11.25">
      <c r="B1049" s="32"/>
      <c r="D1049" s="146" t="s">
        <v>290</v>
      </c>
      <c r="F1049" s="167" t="s">
        <v>296</v>
      </c>
      <c r="H1049" s="168">
        <v>50</v>
      </c>
      <c r="L1049" s="32"/>
      <c r="M1049" s="144"/>
      <c r="T1049" s="53"/>
      <c r="AU1049" s="17" t="s">
        <v>84</v>
      </c>
    </row>
    <row r="1050" spans="2:47" s="1" customFormat="1" ht="11.25">
      <c r="B1050" s="32"/>
      <c r="D1050" s="146" t="s">
        <v>290</v>
      </c>
      <c r="F1050" s="167" t="s">
        <v>198</v>
      </c>
      <c r="H1050" s="168">
        <v>0</v>
      </c>
      <c r="L1050" s="32"/>
      <c r="M1050" s="144"/>
      <c r="T1050" s="53"/>
      <c r="AU1050" s="17" t="s">
        <v>84</v>
      </c>
    </row>
    <row r="1051" spans="2:47" s="1" customFormat="1" ht="11.25">
      <c r="B1051" s="32"/>
      <c r="D1051" s="146" t="s">
        <v>290</v>
      </c>
      <c r="F1051" s="167" t="s">
        <v>297</v>
      </c>
      <c r="H1051" s="168">
        <v>95</v>
      </c>
      <c r="L1051" s="32"/>
      <c r="M1051" s="144"/>
      <c r="T1051" s="53"/>
      <c r="AU1051" s="17" t="s">
        <v>84</v>
      </c>
    </row>
    <row r="1052" spans="2:47" s="1" customFormat="1" ht="11.25">
      <c r="B1052" s="32"/>
      <c r="D1052" s="146" t="s">
        <v>290</v>
      </c>
      <c r="F1052" s="167" t="s">
        <v>202</v>
      </c>
      <c r="H1052" s="168">
        <v>442</v>
      </c>
      <c r="L1052" s="32"/>
      <c r="M1052" s="144"/>
      <c r="T1052" s="53"/>
      <c r="AU1052" s="17" t="s">
        <v>84</v>
      </c>
    </row>
    <row r="1053" spans="2:65" s="1" customFormat="1" ht="16.5" customHeight="1">
      <c r="B1053" s="32"/>
      <c r="C1053" s="169" t="s">
        <v>1390</v>
      </c>
      <c r="D1053" s="169" t="s">
        <v>397</v>
      </c>
      <c r="E1053" s="170" t="s">
        <v>1391</v>
      </c>
      <c r="F1053" s="171" t="s">
        <v>1392</v>
      </c>
      <c r="G1053" s="172" t="s">
        <v>144</v>
      </c>
      <c r="H1053" s="173">
        <v>464.1</v>
      </c>
      <c r="I1053" s="174"/>
      <c r="J1053" s="175">
        <f>ROUND(I1053*H1053,2)</f>
        <v>0</v>
      </c>
      <c r="K1053" s="171" t="s">
        <v>145</v>
      </c>
      <c r="L1053" s="176"/>
      <c r="M1053" s="177" t="s">
        <v>19</v>
      </c>
      <c r="N1053" s="178" t="s">
        <v>45</v>
      </c>
      <c r="P1053" s="137">
        <f>O1053*H1053</f>
        <v>0</v>
      </c>
      <c r="Q1053" s="137">
        <v>0</v>
      </c>
      <c r="R1053" s="137">
        <f>Q1053*H1053</f>
        <v>0</v>
      </c>
      <c r="S1053" s="137">
        <v>0</v>
      </c>
      <c r="T1053" s="138">
        <f>S1053*H1053</f>
        <v>0</v>
      </c>
      <c r="AR1053" s="139" t="s">
        <v>348</v>
      </c>
      <c r="AT1053" s="139" t="s">
        <v>397</v>
      </c>
      <c r="AU1053" s="139" t="s">
        <v>84</v>
      </c>
      <c r="AY1053" s="17" t="s">
        <v>138</v>
      </c>
      <c r="BE1053" s="140">
        <f>IF(N1053="základní",J1053,0)</f>
        <v>0</v>
      </c>
      <c r="BF1053" s="140">
        <f>IF(N1053="snížená",J1053,0)</f>
        <v>0</v>
      </c>
      <c r="BG1053" s="140">
        <f>IF(N1053="zákl. přenesená",J1053,0)</f>
        <v>0</v>
      </c>
      <c r="BH1053" s="140">
        <f>IF(N1053="sníž. přenesená",J1053,0)</f>
        <v>0</v>
      </c>
      <c r="BI1053" s="140">
        <f>IF(N1053="nulová",J1053,0)</f>
        <v>0</v>
      </c>
      <c r="BJ1053" s="17" t="s">
        <v>82</v>
      </c>
      <c r="BK1053" s="140">
        <f>ROUND(I1053*H1053,2)</f>
        <v>0</v>
      </c>
      <c r="BL1053" s="17" t="s">
        <v>242</v>
      </c>
      <c r="BM1053" s="139" t="s">
        <v>1393</v>
      </c>
    </row>
    <row r="1054" spans="2:51" s="13" customFormat="1" ht="11.25">
      <c r="B1054" s="152"/>
      <c r="D1054" s="146" t="s">
        <v>149</v>
      </c>
      <c r="F1054" s="154" t="s">
        <v>1394</v>
      </c>
      <c r="H1054" s="155">
        <v>464.1</v>
      </c>
      <c r="I1054" s="156"/>
      <c r="L1054" s="152"/>
      <c r="M1054" s="157"/>
      <c r="T1054" s="158"/>
      <c r="AT1054" s="153" t="s">
        <v>149</v>
      </c>
      <c r="AU1054" s="153" t="s">
        <v>84</v>
      </c>
      <c r="AV1054" s="13" t="s">
        <v>84</v>
      </c>
      <c r="AW1054" s="13" t="s">
        <v>4</v>
      </c>
      <c r="AX1054" s="13" t="s">
        <v>82</v>
      </c>
      <c r="AY1054" s="153" t="s">
        <v>138</v>
      </c>
    </row>
    <row r="1055" spans="2:65" s="1" customFormat="1" ht="24.2" customHeight="1">
      <c r="B1055" s="32"/>
      <c r="C1055" s="128" t="s">
        <v>1395</v>
      </c>
      <c r="D1055" s="128" t="s">
        <v>141</v>
      </c>
      <c r="E1055" s="129" t="s">
        <v>1396</v>
      </c>
      <c r="F1055" s="130" t="s">
        <v>1397</v>
      </c>
      <c r="G1055" s="131" t="s">
        <v>144</v>
      </c>
      <c r="H1055" s="132">
        <v>250</v>
      </c>
      <c r="I1055" s="133"/>
      <c r="J1055" s="134">
        <f>ROUND(I1055*H1055,2)</f>
        <v>0</v>
      </c>
      <c r="K1055" s="130" t="s">
        <v>145</v>
      </c>
      <c r="L1055" s="32"/>
      <c r="M1055" s="135" t="s">
        <v>19</v>
      </c>
      <c r="N1055" s="136" t="s">
        <v>45</v>
      </c>
      <c r="P1055" s="137">
        <f>O1055*H1055</f>
        <v>0</v>
      </c>
      <c r="Q1055" s="137">
        <v>0</v>
      </c>
      <c r="R1055" s="137">
        <f>Q1055*H1055</f>
        <v>0</v>
      </c>
      <c r="S1055" s="137">
        <v>3E-05</v>
      </c>
      <c r="T1055" s="138">
        <f>S1055*H1055</f>
        <v>0.007500000000000001</v>
      </c>
      <c r="AR1055" s="139" t="s">
        <v>242</v>
      </c>
      <c r="AT1055" s="139" t="s">
        <v>141</v>
      </c>
      <c r="AU1055" s="139" t="s">
        <v>84</v>
      </c>
      <c r="AY1055" s="17" t="s">
        <v>138</v>
      </c>
      <c r="BE1055" s="140">
        <f>IF(N1055="základní",J1055,0)</f>
        <v>0</v>
      </c>
      <c r="BF1055" s="140">
        <f>IF(N1055="snížená",J1055,0)</f>
        <v>0</v>
      </c>
      <c r="BG1055" s="140">
        <f>IF(N1055="zákl. přenesená",J1055,0)</f>
        <v>0</v>
      </c>
      <c r="BH1055" s="140">
        <f>IF(N1055="sníž. přenesená",J1055,0)</f>
        <v>0</v>
      </c>
      <c r="BI1055" s="140">
        <f>IF(N1055="nulová",J1055,0)</f>
        <v>0</v>
      </c>
      <c r="BJ1055" s="17" t="s">
        <v>82</v>
      </c>
      <c r="BK1055" s="140">
        <f>ROUND(I1055*H1055,2)</f>
        <v>0</v>
      </c>
      <c r="BL1055" s="17" t="s">
        <v>242</v>
      </c>
      <c r="BM1055" s="139" t="s">
        <v>1398</v>
      </c>
    </row>
    <row r="1056" spans="2:47" s="1" customFormat="1" ht="11.25">
      <c r="B1056" s="32"/>
      <c r="D1056" s="141" t="s">
        <v>147</v>
      </c>
      <c r="F1056" s="142" t="s">
        <v>1399</v>
      </c>
      <c r="I1056" s="143"/>
      <c r="L1056" s="32"/>
      <c r="M1056" s="144"/>
      <c r="T1056" s="53"/>
      <c r="AT1056" s="17" t="s">
        <v>147</v>
      </c>
      <c r="AU1056" s="17" t="s">
        <v>84</v>
      </c>
    </row>
    <row r="1057" spans="2:65" s="1" customFormat="1" ht="16.5" customHeight="1">
      <c r="B1057" s="32"/>
      <c r="C1057" s="169" t="s">
        <v>1400</v>
      </c>
      <c r="D1057" s="169" t="s">
        <v>397</v>
      </c>
      <c r="E1057" s="170" t="s">
        <v>1391</v>
      </c>
      <c r="F1057" s="171" t="s">
        <v>1392</v>
      </c>
      <c r="G1057" s="172" t="s">
        <v>144</v>
      </c>
      <c r="H1057" s="173">
        <v>262.5</v>
      </c>
      <c r="I1057" s="174"/>
      <c r="J1057" s="175">
        <f>ROUND(I1057*H1057,2)</f>
        <v>0</v>
      </c>
      <c r="K1057" s="171" t="s">
        <v>145</v>
      </c>
      <c r="L1057" s="176"/>
      <c r="M1057" s="177" t="s">
        <v>19</v>
      </c>
      <c r="N1057" s="178" t="s">
        <v>45</v>
      </c>
      <c r="P1057" s="137">
        <f>O1057*H1057</f>
        <v>0</v>
      </c>
      <c r="Q1057" s="137">
        <v>0</v>
      </c>
      <c r="R1057" s="137">
        <f>Q1057*H1057</f>
        <v>0</v>
      </c>
      <c r="S1057" s="137">
        <v>0</v>
      </c>
      <c r="T1057" s="138">
        <f>S1057*H1057</f>
        <v>0</v>
      </c>
      <c r="AR1057" s="139" t="s">
        <v>348</v>
      </c>
      <c r="AT1057" s="139" t="s">
        <v>397</v>
      </c>
      <c r="AU1057" s="139" t="s">
        <v>84</v>
      </c>
      <c r="AY1057" s="17" t="s">
        <v>138</v>
      </c>
      <c r="BE1057" s="140">
        <f>IF(N1057="základní",J1057,0)</f>
        <v>0</v>
      </c>
      <c r="BF1057" s="140">
        <f>IF(N1057="snížená",J1057,0)</f>
        <v>0</v>
      </c>
      <c r="BG1057" s="140">
        <f>IF(N1057="zákl. přenesená",J1057,0)</f>
        <v>0</v>
      </c>
      <c r="BH1057" s="140">
        <f>IF(N1057="sníž. přenesená",J1057,0)</f>
        <v>0</v>
      </c>
      <c r="BI1057" s="140">
        <f>IF(N1057="nulová",J1057,0)</f>
        <v>0</v>
      </c>
      <c r="BJ1057" s="17" t="s">
        <v>82</v>
      </c>
      <c r="BK1057" s="140">
        <f>ROUND(I1057*H1057,2)</f>
        <v>0</v>
      </c>
      <c r="BL1057" s="17" t="s">
        <v>242</v>
      </c>
      <c r="BM1057" s="139" t="s">
        <v>1401</v>
      </c>
    </row>
    <row r="1058" spans="2:51" s="13" customFormat="1" ht="11.25">
      <c r="B1058" s="152"/>
      <c r="D1058" s="146" t="s">
        <v>149</v>
      </c>
      <c r="F1058" s="154" t="s">
        <v>698</v>
      </c>
      <c r="H1058" s="155">
        <v>262.5</v>
      </c>
      <c r="I1058" s="156"/>
      <c r="L1058" s="152"/>
      <c r="M1058" s="157"/>
      <c r="T1058" s="158"/>
      <c r="AT1058" s="153" t="s">
        <v>149</v>
      </c>
      <c r="AU1058" s="153" t="s">
        <v>84</v>
      </c>
      <c r="AV1058" s="13" t="s">
        <v>84</v>
      </c>
      <c r="AW1058" s="13" t="s">
        <v>4</v>
      </c>
      <c r="AX1058" s="13" t="s">
        <v>82</v>
      </c>
      <c r="AY1058" s="153" t="s">
        <v>138</v>
      </c>
    </row>
    <row r="1059" spans="2:65" s="1" customFormat="1" ht="16.5" customHeight="1">
      <c r="B1059" s="32"/>
      <c r="C1059" s="128" t="s">
        <v>1402</v>
      </c>
      <c r="D1059" s="128" t="s">
        <v>141</v>
      </c>
      <c r="E1059" s="129" t="s">
        <v>1403</v>
      </c>
      <c r="F1059" s="130" t="s">
        <v>1404</v>
      </c>
      <c r="G1059" s="131" t="s">
        <v>144</v>
      </c>
      <c r="H1059" s="132">
        <v>1336.5</v>
      </c>
      <c r="I1059" s="133"/>
      <c r="J1059" s="134">
        <f>ROUND(I1059*H1059,2)</f>
        <v>0</v>
      </c>
      <c r="K1059" s="130" t="s">
        <v>1022</v>
      </c>
      <c r="L1059" s="32"/>
      <c r="M1059" s="135" t="s">
        <v>19</v>
      </c>
      <c r="N1059" s="136" t="s">
        <v>45</v>
      </c>
      <c r="P1059" s="137">
        <f>O1059*H1059</f>
        <v>0</v>
      </c>
      <c r="Q1059" s="137">
        <v>0.0002</v>
      </c>
      <c r="R1059" s="137">
        <f>Q1059*H1059</f>
        <v>0.26730000000000004</v>
      </c>
      <c r="S1059" s="137">
        <v>0</v>
      </c>
      <c r="T1059" s="138">
        <f>S1059*H1059</f>
        <v>0</v>
      </c>
      <c r="AR1059" s="139" t="s">
        <v>242</v>
      </c>
      <c r="AT1059" s="139" t="s">
        <v>141</v>
      </c>
      <c r="AU1059" s="139" t="s">
        <v>84</v>
      </c>
      <c r="AY1059" s="17" t="s">
        <v>138</v>
      </c>
      <c r="BE1059" s="140">
        <f>IF(N1059="základní",J1059,0)</f>
        <v>0</v>
      </c>
      <c r="BF1059" s="140">
        <f>IF(N1059="snížená",J1059,0)</f>
        <v>0</v>
      </c>
      <c r="BG1059" s="140">
        <f>IF(N1059="zákl. přenesená",J1059,0)</f>
        <v>0</v>
      </c>
      <c r="BH1059" s="140">
        <f>IF(N1059="sníž. přenesená",J1059,0)</f>
        <v>0</v>
      </c>
      <c r="BI1059" s="140">
        <f>IF(N1059="nulová",J1059,0)</f>
        <v>0</v>
      </c>
      <c r="BJ1059" s="17" t="s">
        <v>82</v>
      </c>
      <c r="BK1059" s="140">
        <f>ROUND(I1059*H1059,2)</f>
        <v>0</v>
      </c>
      <c r="BL1059" s="17" t="s">
        <v>242</v>
      </c>
      <c r="BM1059" s="139" t="s">
        <v>1405</v>
      </c>
    </row>
    <row r="1060" spans="2:47" s="1" customFormat="1" ht="11.25">
      <c r="B1060" s="32"/>
      <c r="D1060" s="141" t="s">
        <v>147</v>
      </c>
      <c r="F1060" s="142" t="s">
        <v>1406</v>
      </c>
      <c r="I1060" s="143"/>
      <c r="L1060" s="32"/>
      <c r="M1060" s="144"/>
      <c r="T1060" s="53"/>
      <c r="AT1060" s="17" t="s">
        <v>147</v>
      </c>
      <c r="AU1060" s="17" t="s">
        <v>84</v>
      </c>
    </row>
    <row r="1061" spans="2:51" s="12" customFormat="1" ht="11.25">
      <c r="B1061" s="145"/>
      <c r="D1061" s="146" t="s">
        <v>149</v>
      </c>
      <c r="E1061" s="147" t="s">
        <v>19</v>
      </c>
      <c r="F1061" s="148" t="s">
        <v>195</v>
      </c>
      <c r="H1061" s="147" t="s">
        <v>19</v>
      </c>
      <c r="I1061" s="149"/>
      <c r="L1061" s="145"/>
      <c r="M1061" s="150"/>
      <c r="T1061" s="151"/>
      <c r="AT1061" s="147" t="s">
        <v>149</v>
      </c>
      <c r="AU1061" s="147" t="s">
        <v>84</v>
      </c>
      <c r="AV1061" s="12" t="s">
        <v>82</v>
      </c>
      <c r="AW1061" s="12" t="s">
        <v>36</v>
      </c>
      <c r="AX1061" s="12" t="s">
        <v>74</v>
      </c>
      <c r="AY1061" s="147" t="s">
        <v>138</v>
      </c>
    </row>
    <row r="1062" spans="2:51" s="13" customFormat="1" ht="11.25">
      <c r="B1062" s="152"/>
      <c r="D1062" s="146" t="s">
        <v>149</v>
      </c>
      <c r="E1062" s="153" t="s">
        <v>19</v>
      </c>
      <c r="F1062" s="154" t="s">
        <v>538</v>
      </c>
      <c r="H1062" s="155">
        <v>70</v>
      </c>
      <c r="I1062" s="156"/>
      <c r="L1062" s="152"/>
      <c r="M1062" s="157"/>
      <c r="T1062" s="158"/>
      <c r="AT1062" s="153" t="s">
        <v>149</v>
      </c>
      <c r="AU1062" s="153" t="s">
        <v>84</v>
      </c>
      <c r="AV1062" s="13" t="s">
        <v>84</v>
      </c>
      <c r="AW1062" s="13" t="s">
        <v>36</v>
      </c>
      <c r="AX1062" s="13" t="s">
        <v>74</v>
      </c>
      <c r="AY1062" s="153" t="s">
        <v>138</v>
      </c>
    </row>
    <row r="1063" spans="2:51" s="13" customFormat="1" ht="11.25">
      <c r="B1063" s="152"/>
      <c r="D1063" s="146" t="s">
        <v>149</v>
      </c>
      <c r="E1063" s="153" t="s">
        <v>19</v>
      </c>
      <c r="F1063" s="154" t="s">
        <v>1348</v>
      </c>
      <c r="H1063" s="155">
        <v>34.5</v>
      </c>
      <c r="I1063" s="156"/>
      <c r="L1063" s="152"/>
      <c r="M1063" s="157"/>
      <c r="T1063" s="158"/>
      <c r="AT1063" s="153" t="s">
        <v>149</v>
      </c>
      <c r="AU1063" s="153" t="s">
        <v>84</v>
      </c>
      <c r="AV1063" s="13" t="s">
        <v>84</v>
      </c>
      <c r="AW1063" s="13" t="s">
        <v>36</v>
      </c>
      <c r="AX1063" s="13" t="s">
        <v>74</v>
      </c>
      <c r="AY1063" s="153" t="s">
        <v>138</v>
      </c>
    </row>
    <row r="1064" spans="2:51" s="13" customFormat="1" ht="11.25">
      <c r="B1064" s="152"/>
      <c r="D1064" s="146" t="s">
        <v>149</v>
      </c>
      <c r="E1064" s="153" t="s">
        <v>19</v>
      </c>
      <c r="F1064" s="154" t="s">
        <v>295</v>
      </c>
      <c r="H1064" s="155">
        <v>54</v>
      </c>
      <c r="I1064" s="156"/>
      <c r="L1064" s="152"/>
      <c r="M1064" s="157"/>
      <c r="T1064" s="158"/>
      <c r="AT1064" s="153" t="s">
        <v>149</v>
      </c>
      <c r="AU1064" s="153" t="s">
        <v>84</v>
      </c>
      <c r="AV1064" s="13" t="s">
        <v>84</v>
      </c>
      <c r="AW1064" s="13" t="s">
        <v>36</v>
      </c>
      <c r="AX1064" s="13" t="s">
        <v>74</v>
      </c>
      <c r="AY1064" s="153" t="s">
        <v>138</v>
      </c>
    </row>
    <row r="1065" spans="2:51" s="12" customFormat="1" ht="11.25">
      <c r="B1065" s="145"/>
      <c r="D1065" s="146" t="s">
        <v>149</v>
      </c>
      <c r="E1065" s="147" t="s">
        <v>19</v>
      </c>
      <c r="F1065" s="148" t="s">
        <v>593</v>
      </c>
      <c r="H1065" s="147" t="s">
        <v>19</v>
      </c>
      <c r="I1065" s="149"/>
      <c r="L1065" s="145"/>
      <c r="M1065" s="150"/>
      <c r="T1065" s="151"/>
      <c r="AT1065" s="147" t="s">
        <v>149</v>
      </c>
      <c r="AU1065" s="147" t="s">
        <v>84</v>
      </c>
      <c r="AV1065" s="12" t="s">
        <v>82</v>
      </c>
      <c r="AW1065" s="12" t="s">
        <v>36</v>
      </c>
      <c r="AX1065" s="12" t="s">
        <v>74</v>
      </c>
      <c r="AY1065" s="147" t="s">
        <v>138</v>
      </c>
    </row>
    <row r="1066" spans="2:51" s="13" customFormat="1" ht="11.25">
      <c r="B1066" s="152"/>
      <c r="D1066" s="146" t="s">
        <v>149</v>
      </c>
      <c r="E1066" s="153" t="s">
        <v>19</v>
      </c>
      <c r="F1066" s="154" t="s">
        <v>333</v>
      </c>
      <c r="H1066" s="155">
        <v>75</v>
      </c>
      <c r="I1066" s="156"/>
      <c r="L1066" s="152"/>
      <c r="M1066" s="157"/>
      <c r="T1066" s="158"/>
      <c r="AT1066" s="153" t="s">
        <v>149</v>
      </c>
      <c r="AU1066" s="153" t="s">
        <v>84</v>
      </c>
      <c r="AV1066" s="13" t="s">
        <v>84</v>
      </c>
      <c r="AW1066" s="13" t="s">
        <v>36</v>
      </c>
      <c r="AX1066" s="13" t="s">
        <v>74</v>
      </c>
      <c r="AY1066" s="153" t="s">
        <v>138</v>
      </c>
    </row>
    <row r="1067" spans="2:51" s="13" customFormat="1" ht="11.25">
      <c r="B1067" s="152"/>
      <c r="D1067" s="146" t="s">
        <v>149</v>
      </c>
      <c r="E1067" s="153" t="s">
        <v>19</v>
      </c>
      <c r="F1067" s="154" t="s">
        <v>1349</v>
      </c>
      <c r="H1067" s="155">
        <v>8.5</v>
      </c>
      <c r="I1067" s="156"/>
      <c r="L1067" s="152"/>
      <c r="M1067" s="157"/>
      <c r="T1067" s="158"/>
      <c r="AT1067" s="153" t="s">
        <v>149</v>
      </c>
      <c r="AU1067" s="153" t="s">
        <v>84</v>
      </c>
      <c r="AV1067" s="13" t="s">
        <v>84</v>
      </c>
      <c r="AW1067" s="13" t="s">
        <v>36</v>
      </c>
      <c r="AX1067" s="13" t="s">
        <v>74</v>
      </c>
      <c r="AY1067" s="153" t="s">
        <v>138</v>
      </c>
    </row>
    <row r="1068" spans="2:51" s="13" customFormat="1" ht="11.25">
      <c r="B1068" s="152"/>
      <c r="D1068" s="146" t="s">
        <v>149</v>
      </c>
      <c r="E1068" s="153" t="s">
        <v>19</v>
      </c>
      <c r="F1068" s="154" t="s">
        <v>1350</v>
      </c>
      <c r="H1068" s="155">
        <v>33.5</v>
      </c>
      <c r="I1068" s="156"/>
      <c r="L1068" s="152"/>
      <c r="M1068" s="157"/>
      <c r="T1068" s="158"/>
      <c r="AT1068" s="153" t="s">
        <v>149</v>
      </c>
      <c r="AU1068" s="153" t="s">
        <v>84</v>
      </c>
      <c r="AV1068" s="13" t="s">
        <v>84</v>
      </c>
      <c r="AW1068" s="13" t="s">
        <v>36</v>
      </c>
      <c r="AX1068" s="13" t="s">
        <v>74</v>
      </c>
      <c r="AY1068" s="153" t="s">
        <v>138</v>
      </c>
    </row>
    <row r="1069" spans="2:51" s="12" customFormat="1" ht="11.25">
      <c r="B1069" s="145"/>
      <c r="D1069" s="146" t="s">
        <v>149</v>
      </c>
      <c r="E1069" s="147" t="s">
        <v>19</v>
      </c>
      <c r="F1069" s="148" t="s">
        <v>1351</v>
      </c>
      <c r="H1069" s="147" t="s">
        <v>19</v>
      </c>
      <c r="I1069" s="149"/>
      <c r="L1069" s="145"/>
      <c r="M1069" s="150"/>
      <c r="T1069" s="151"/>
      <c r="AT1069" s="147" t="s">
        <v>149</v>
      </c>
      <c r="AU1069" s="147" t="s">
        <v>84</v>
      </c>
      <c r="AV1069" s="12" t="s">
        <v>82</v>
      </c>
      <c r="AW1069" s="12" t="s">
        <v>36</v>
      </c>
      <c r="AX1069" s="12" t="s">
        <v>74</v>
      </c>
      <c r="AY1069" s="147" t="s">
        <v>138</v>
      </c>
    </row>
    <row r="1070" spans="2:51" s="13" customFormat="1" ht="11.25">
      <c r="B1070" s="152"/>
      <c r="D1070" s="146" t="s">
        <v>149</v>
      </c>
      <c r="E1070" s="153" t="s">
        <v>19</v>
      </c>
      <c r="F1070" s="154" t="s">
        <v>482</v>
      </c>
      <c r="H1070" s="155">
        <v>57</v>
      </c>
      <c r="I1070" s="156"/>
      <c r="L1070" s="152"/>
      <c r="M1070" s="157"/>
      <c r="T1070" s="158"/>
      <c r="AT1070" s="153" t="s">
        <v>149</v>
      </c>
      <c r="AU1070" s="153" t="s">
        <v>84</v>
      </c>
      <c r="AV1070" s="13" t="s">
        <v>84</v>
      </c>
      <c r="AW1070" s="13" t="s">
        <v>36</v>
      </c>
      <c r="AX1070" s="13" t="s">
        <v>74</v>
      </c>
      <c r="AY1070" s="153" t="s">
        <v>138</v>
      </c>
    </row>
    <row r="1071" spans="2:51" s="13" customFormat="1" ht="11.25">
      <c r="B1071" s="152"/>
      <c r="D1071" s="146" t="s">
        <v>149</v>
      </c>
      <c r="E1071" s="153" t="s">
        <v>19</v>
      </c>
      <c r="F1071" s="154" t="s">
        <v>1349</v>
      </c>
      <c r="H1071" s="155">
        <v>8.5</v>
      </c>
      <c r="I1071" s="156"/>
      <c r="L1071" s="152"/>
      <c r="M1071" s="157"/>
      <c r="T1071" s="158"/>
      <c r="AT1071" s="153" t="s">
        <v>149</v>
      </c>
      <c r="AU1071" s="153" t="s">
        <v>84</v>
      </c>
      <c r="AV1071" s="13" t="s">
        <v>84</v>
      </c>
      <c r="AW1071" s="13" t="s">
        <v>36</v>
      </c>
      <c r="AX1071" s="13" t="s">
        <v>74</v>
      </c>
      <c r="AY1071" s="153" t="s">
        <v>138</v>
      </c>
    </row>
    <row r="1072" spans="2:51" s="13" customFormat="1" ht="11.25">
      <c r="B1072" s="152"/>
      <c r="D1072" s="146" t="s">
        <v>149</v>
      </c>
      <c r="E1072" s="153" t="s">
        <v>19</v>
      </c>
      <c r="F1072" s="154" t="s">
        <v>1352</v>
      </c>
      <c r="H1072" s="155">
        <v>18.5</v>
      </c>
      <c r="I1072" s="156"/>
      <c r="L1072" s="152"/>
      <c r="M1072" s="157"/>
      <c r="T1072" s="158"/>
      <c r="AT1072" s="153" t="s">
        <v>149</v>
      </c>
      <c r="AU1072" s="153" t="s">
        <v>84</v>
      </c>
      <c r="AV1072" s="13" t="s">
        <v>84</v>
      </c>
      <c r="AW1072" s="13" t="s">
        <v>36</v>
      </c>
      <c r="AX1072" s="13" t="s">
        <v>74</v>
      </c>
      <c r="AY1072" s="153" t="s">
        <v>138</v>
      </c>
    </row>
    <row r="1073" spans="2:51" s="12" customFormat="1" ht="11.25">
      <c r="B1073" s="145"/>
      <c r="D1073" s="146" t="s">
        <v>149</v>
      </c>
      <c r="E1073" s="147" t="s">
        <v>19</v>
      </c>
      <c r="F1073" s="148" t="s">
        <v>198</v>
      </c>
      <c r="H1073" s="147" t="s">
        <v>19</v>
      </c>
      <c r="I1073" s="149"/>
      <c r="L1073" s="145"/>
      <c r="M1073" s="150"/>
      <c r="T1073" s="151"/>
      <c r="AT1073" s="147" t="s">
        <v>149</v>
      </c>
      <c r="AU1073" s="147" t="s">
        <v>84</v>
      </c>
      <c r="AV1073" s="12" t="s">
        <v>82</v>
      </c>
      <c r="AW1073" s="12" t="s">
        <v>36</v>
      </c>
      <c r="AX1073" s="12" t="s">
        <v>74</v>
      </c>
      <c r="AY1073" s="147" t="s">
        <v>138</v>
      </c>
    </row>
    <row r="1074" spans="2:51" s="13" customFormat="1" ht="11.25">
      <c r="B1074" s="152"/>
      <c r="D1074" s="146" t="s">
        <v>149</v>
      </c>
      <c r="E1074" s="153" t="s">
        <v>19</v>
      </c>
      <c r="F1074" s="154" t="s">
        <v>292</v>
      </c>
      <c r="H1074" s="155">
        <v>115</v>
      </c>
      <c r="I1074" s="156"/>
      <c r="L1074" s="152"/>
      <c r="M1074" s="157"/>
      <c r="T1074" s="158"/>
      <c r="AT1074" s="153" t="s">
        <v>149</v>
      </c>
      <c r="AU1074" s="153" t="s">
        <v>84</v>
      </c>
      <c r="AV1074" s="13" t="s">
        <v>84</v>
      </c>
      <c r="AW1074" s="13" t="s">
        <v>36</v>
      </c>
      <c r="AX1074" s="13" t="s">
        <v>74</v>
      </c>
      <c r="AY1074" s="153" t="s">
        <v>138</v>
      </c>
    </row>
    <row r="1075" spans="2:51" s="13" customFormat="1" ht="11.25">
      <c r="B1075" s="152"/>
      <c r="D1075" s="146" t="s">
        <v>149</v>
      </c>
      <c r="E1075" s="153" t="s">
        <v>19</v>
      </c>
      <c r="F1075" s="154" t="s">
        <v>253</v>
      </c>
      <c r="H1075" s="155">
        <v>18</v>
      </c>
      <c r="I1075" s="156"/>
      <c r="L1075" s="152"/>
      <c r="M1075" s="157"/>
      <c r="T1075" s="158"/>
      <c r="AT1075" s="153" t="s">
        <v>149</v>
      </c>
      <c r="AU1075" s="153" t="s">
        <v>84</v>
      </c>
      <c r="AV1075" s="13" t="s">
        <v>84</v>
      </c>
      <c r="AW1075" s="13" t="s">
        <v>36</v>
      </c>
      <c r="AX1075" s="13" t="s">
        <v>74</v>
      </c>
      <c r="AY1075" s="153" t="s">
        <v>138</v>
      </c>
    </row>
    <row r="1076" spans="2:51" s="13" customFormat="1" ht="11.25">
      <c r="B1076" s="152"/>
      <c r="D1076" s="146" t="s">
        <v>149</v>
      </c>
      <c r="E1076" s="153" t="s">
        <v>19</v>
      </c>
      <c r="F1076" s="154" t="s">
        <v>1353</v>
      </c>
      <c r="H1076" s="155">
        <v>59.5</v>
      </c>
      <c r="I1076" s="156"/>
      <c r="L1076" s="152"/>
      <c r="M1076" s="157"/>
      <c r="T1076" s="158"/>
      <c r="AT1076" s="153" t="s">
        <v>149</v>
      </c>
      <c r="AU1076" s="153" t="s">
        <v>84</v>
      </c>
      <c r="AV1076" s="13" t="s">
        <v>84</v>
      </c>
      <c r="AW1076" s="13" t="s">
        <v>36</v>
      </c>
      <c r="AX1076" s="13" t="s">
        <v>74</v>
      </c>
      <c r="AY1076" s="153" t="s">
        <v>138</v>
      </c>
    </row>
    <row r="1077" spans="2:51" s="12" customFormat="1" ht="11.25">
      <c r="B1077" s="145"/>
      <c r="D1077" s="146" t="s">
        <v>149</v>
      </c>
      <c r="E1077" s="147" t="s">
        <v>19</v>
      </c>
      <c r="F1077" s="148" t="s">
        <v>193</v>
      </c>
      <c r="H1077" s="147" t="s">
        <v>19</v>
      </c>
      <c r="I1077" s="149"/>
      <c r="L1077" s="145"/>
      <c r="M1077" s="150"/>
      <c r="T1077" s="151"/>
      <c r="AT1077" s="147" t="s">
        <v>149</v>
      </c>
      <c r="AU1077" s="147" t="s">
        <v>84</v>
      </c>
      <c r="AV1077" s="12" t="s">
        <v>82</v>
      </c>
      <c r="AW1077" s="12" t="s">
        <v>36</v>
      </c>
      <c r="AX1077" s="12" t="s">
        <v>74</v>
      </c>
      <c r="AY1077" s="147" t="s">
        <v>138</v>
      </c>
    </row>
    <row r="1078" spans="2:51" s="13" customFormat="1" ht="11.25">
      <c r="B1078" s="152"/>
      <c r="D1078" s="146" t="s">
        <v>149</v>
      </c>
      <c r="E1078" s="153" t="s">
        <v>19</v>
      </c>
      <c r="F1078" s="154" t="s">
        <v>760</v>
      </c>
      <c r="H1078" s="155">
        <v>121</v>
      </c>
      <c r="I1078" s="156"/>
      <c r="L1078" s="152"/>
      <c r="M1078" s="157"/>
      <c r="T1078" s="158"/>
      <c r="AT1078" s="153" t="s">
        <v>149</v>
      </c>
      <c r="AU1078" s="153" t="s">
        <v>84</v>
      </c>
      <c r="AV1078" s="13" t="s">
        <v>84</v>
      </c>
      <c r="AW1078" s="13" t="s">
        <v>36</v>
      </c>
      <c r="AX1078" s="13" t="s">
        <v>74</v>
      </c>
      <c r="AY1078" s="153" t="s">
        <v>138</v>
      </c>
    </row>
    <row r="1079" spans="2:51" s="13" customFormat="1" ht="11.25">
      <c r="B1079" s="152"/>
      <c r="D1079" s="146" t="s">
        <v>149</v>
      </c>
      <c r="E1079" s="153" t="s">
        <v>19</v>
      </c>
      <c r="F1079" s="154" t="s">
        <v>526</v>
      </c>
      <c r="H1079" s="155">
        <v>67</v>
      </c>
      <c r="I1079" s="156"/>
      <c r="L1079" s="152"/>
      <c r="M1079" s="157"/>
      <c r="T1079" s="158"/>
      <c r="AT1079" s="153" t="s">
        <v>149</v>
      </c>
      <c r="AU1079" s="153" t="s">
        <v>84</v>
      </c>
      <c r="AV1079" s="13" t="s">
        <v>84</v>
      </c>
      <c r="AW1079" s="13" t="s">
        <v>36</v>
      </c>
      <c r="AX1079" s="13" t="s">
        <v>74</v>
      </c>
      <c r="AY1079" s="153" t="s">
        <v>138</v>
      </c>
    </row>
    <row r="1080" spans="2:51" s="12" customFormat="1" ht="11.25">
      <c r="B1080" s="145"/>
      <c r="D1080" s="146" t="s">
        <v>149</v>
      </c>
      <c r="E1080" s="147" t="s">
        <v>19</v>
      </c>
      <c r="F1080" s="148" t="s">
        <v>191</v>
      </c>
      <c r="H1080" s="147" t="s">
        <v>19</v>
      </c>
      <c r="I1080" s="149"/>
      <c r="L1080" s="145"/>
      <c r="M1080" s="150"/>
      <c r="T1080" s="151"/>
      <c r="AT1080" s="147" t="s">
        <v>149</v>
      </c>
      <c r="AU1080" s="147" t="s">
        <v>84</v>
      </c>
      <c r="AV1080" s="12" t="s">
        <v>82</v>
      </c>
      <c r="AW1080" s="12" t="s">
        <v>36</v>
      </c>
      <c r="AX1080" s="12" t="s">
        <v>74</v>
      </c>
      <c r="AY1080" s="147" t="s">
        <v>138</v>
      </c>
    </row>
    <row r="1081" spans="2:51" s="13" customFormat="1" ht="11.25">
      <c r="B1081" s="152"/>
      <c r="D1081" s="146" t="s">
        <v>149</v>
      </c>
      <c r="E1081" s="153" t="s">
        <v>19</v>
      </c>
      <c r="F1081" s="154" t="s">
        <v>315</v>
      </c>
      <c r="H1081" s="155">
        <v>27</v>
      </c>
      <c r="I1081" s="156"/>
      <c r="L1081" s="152"/>
      <c r="M1081" s="157"/>
      <c r="T1081" s="158"/>
      <c r="AT1081" s="153" t="s">
        <v>149</v>
      </c>
      <c r="AU1081" s="153" t="s">
        <v>84</v>
      </c>
      <c r="AV1081" s="13" t="s">
        <v>84</v>
      </c>
      <c r="AW1081" s="13" t="s">
        <v>36</v>
      </c>
      <c r="AX1081" s="13" t="s">
        <v>74</v>
      </c>
      <c r="AY1081" s="153" t="s">
        <v>138</v>
      </c>
    </row>
    <row r="1082" spans="2:51" s="13" customFormat="1" ht="11.25">
      <c r="B1082" s="152"/>
      <c r="D1082" s="146" t="s">
        <v>149</v>
      </c>
      <c r="E1082" s="153" t="s">
        <v>19</v>
      </c>
      <c r="F1082" s="154" t="s">
        <v>392</v>
      </c>
      <c r="H1082" s="155">
        <v>39</v>
      </c>
      <c r="I1082" s="156"/>
      <c r="L1082" s="152"/>
      <c r="M1082" s="157"/>
      <c r="T1082" s="158"/>
      <c r="AT1082" s="153" t="s">
        <v>149</v>
      </c>
      <c r="AU1082" s="153" t="s">
        <v>84</v>
      </c>
      <c r="AV1082" s="13" t="s">
        <v>84</v>
      </c>
      <c r="AW1082" s="13" t="s">
        <v>36</v>
      </c>
      <c r="AX1082" s="13" t="s">
        <v>74</v>
      </c>
      <c r="AY1082" s="153" t="s">
        <v>138</v>
      </c>
    </row>
    <row r="1083" spans="2:51" s="13" customFormat="1" ht="11.25">
      <c r="B1083" s="152"/>
      <c r="D1083" s="146" t="s">
        <v>149</v>
      </c>
      <c r="E1083" s="153" t="s">
        <v>19</v>
      </c>
      <c r="F1083" s="154" t="s">
        <v>1354</v>
      </c>
      <c r="H1083" s="155">
        <v>26.5</v>
      </c>
      <c r="I1083" s="156"/>
      <c r="L1083" s="152"/>
      <c r="M1083" s="157"/>
      <c r="T1083" s="158"/>
      <c r="AT1083" s="153" t="s">
        <v>149</v>
      </c>
      <c r="AU1083" s="153" t="s">
        <v>84</v>
      </c>
      <c r="AV1083" s="13" t="s">
        <v>84</v>
      </c>
      <c r="AW1083" s="13" t="s">
        <v>36</v>
      </c>
      <c r="AX1083" s="13" t="s">
        <v>74</v>
      </c>
      <c r="AY1083" s="153" t="s">
        <v>138</v>
      </c>
    </row>
    <row r="1084" spans="2:51" s="12" customFormat="1" ht="11.25">
      <c r="B1084" s="145"/>
      <c r="D1084" s="146" t="s">
        <v>149</v>
      </c>
      <c r="E1084" s="147" t="s">
        <v>19</v>
      </c>
      <c r="F1084" s="148" t="s">
        <v>1355</v>
      </c>
      <c r="H1084" s="147" t="s">
        <v>19</v>
      </c>
      <c r="I1084" s="149"/>
      <c r="L1084" s="145"/>
      <c r="M1084" s="150"/>
      <c r="T1084" s="151"/>
      <c r="AT1084" s="147" t="s">
        <v>149</v>
      </c>
      <c r="AU1084" s="147" t="s">
        <v>84</v>
      </c>
      <c r="AV1084" s="12" t="s">
        <v>82</v>
      </c>
      <c r="AW1084" s="12" t="s">
        <v>36</v>
      </c>
      <c r="AX1084" s="12" t="s">
        <v>74</v>
      </c>
      <c r="AY1084" s="147" t="s">
        <v>138</v>
      </c>
    </row>
    <row r="1085" spans="2:51" s="13" customFormat="1" ht="11.25">
      <c r="B1085" s="152"/>
      <c r="D1085" s="146" t="s">
        <v>149</v>
      </c>
      <c r="E1085" s="153" t="s">
        <v>19</v>
      </c>
      <c r="F1085" s="154" t="s">
        <v>343</v>
      </c>
      <c r="H1085" s="155">
        <v>31</v>
      </c>
      <c r="I1085" s="156"/>
      <c r="L1085" s="152"/>
      <c r="M1085" s="157"/>
      <c r="T1085" s="158"/>
      <c r="AT1085" s="153" t="s">
        <v>149</v>
      </c>
      <c r="AU1085" s="153" t="s">
        <v>84</v>
      </c>
      <c r="AV1085" s="13" t="s">
        <v>84</v>
      </c>
      <c r="AW1085" s="13" t="s">
        <v>36</v>
      </c>
      <c r="AX1085" s="13" t="s">
        <v>74</v>
      </c>
      <c r="AY1085" s="153" t="s">
        <v>138</v>
      </c>
    </row>
    <row r="1086" spans="2:51" s="13" customFormat="1" ht="11.25">
      <c r="B1086" s="152"/>
      <c r="D1086" s="146" t="s">
        <v>149</v>
      </c>
      <c r="E1086" s="153" t="s">
        <v>19</v>
      </c>
      <c r="F1086" s="154" t="s">
        <v>416</v>
      </c>
      <c r="H1086" s="155">
        <v>43</v>
      </c>
      <c r="I1086" s="156"/>
      <c r="L1086" s="152"/>
      <c r="M1086" s="157"/>
      <c r="T1086" s="158"/>
      <c r="AT1086" s="153" t="s">
        <v>149</v>
      </c>
      <c r="AU1086" s="153" t="s">
        <v>84</v>
      </c>
      <c r="AV1086" s="13" t="s">
        <v>84</v>
      </c>
      <c r="AW1086" s="13" t="s">
        <v>36</v>
      </c>
      <c r="AX1086" s="13" t="s">
        <v>74</v>
      </c>
      <c r="AY1086" s="153" t="s">
        <v>138</v>
      </c>
    </row>
    <row r="1087" spans="2:51" s="13" customFormat="1" ht="11.25">
      <c r="B1087" s="152"/>
      <c r="D1087" s="146" t="s">
        <v>149</v>
      </c>
      <c r="E1087" s="153" t="s">
        <v>19</v>
      </c>
      <c r="F1087" s="154" t="s">
        <v>327</v>
      </c>
      <c r="H1087" s="155">
        <v>29</v>
      </c>
      <c r="I1087" s="156"/>
      <c r="L1087" s="152"/>
      <c r="M1087" s="157"/>
      <c r="T1087" s="158"/>
      <c r="AT1087" s="153" t="s">
        <v>149</v>
      </c>
      <c r="AU1087" s="153" t="s">
        <v>84</v>
      </c>
      <c r="AV1087" s="13" t="s">
        <v>84</v>
      </c>
      <c r="AW1087" s="13" t="s">
        <v>36</v>
      </c>
      <c r="AX1087" s="13" t="s">
        <v>74</v>
      </c>
      <c r="AY1087" s="153" t="s">
        <v>138</v>
      </c>
    </row>
    <row r="1088" spans="2:51" s="12" customFormat="1" ht="11.25">
      <c r="B1088" s="145"/>
      <c r="D1088" s="146" t="s">
        <v>149</v>
      </c>
      <c r="E1088" s="147" t="s">
        <v>19</v>
      </c>
      <c r="F1088" s="148" t="s">
        <v>150</v>
      </c>
      <c r="H1088" s="147" t="s">
        <v>19</v>
      </c>
      <c r="I1088" s="149"/>
      <c r="L1088" s="145"/>
      <c r="M1088" s="150"/>
      <c r="T1088" s="151"/>
      <c r="AT1088" s="147" t="s">
        <v>149</v>
      </c>
      <c r="AU1088" s="147" t="s">
        <v>84</v>
      </c>
      <c r="AV1088" s="12" t="s">
        <v>82</v>
      </c>
      <c r="AW1088" s="12" t="s">
        <v>36</v>
      </c>
      <c r="AX1088" s="12" t="s">
        <v>74</v>
      </c>
      <c r="AY1088" s="147" t="s">
        <v>138</v>
      </c>
    </row>
    <row r="1089" spans="2:51" s="13" customFormat="1" ht="11.25">
      <c r="B1089" s="152"/>
      <c r="D1089" s="146" t="s">
        <v>149</v>
      </c>
      <c r="E1089" s="153" t="s">
        <v>19</v>
      </c>
      <c r="F1089" s="154" t="s">
        <v>751</v>
      </c>
      <c r="H1089" s="155">
        <v>119</v>
      </c>
      <c r="I1089" s="156"/>
      <c r="L1089" s="152"/>
      <c r="M1089" s="157"/>
      <c r="T1089" s="158"/>
      <c r="AT1089" s="153" t="s">
        <v>149</v>
      </c>
      <c r="AU1089" s="153" t="s">
        <v>84</v>
      </c>
      <c r="AV1089" s="13" t="s">
        <v>84</v>
      </c>
      <c r="AW1089" s="13" t="s">
        <v>36</v>
      </c>
      <c r="AX1089" s="13" t="s">
        <v>74</v>
      </c>
      <c r="AY1089" s="153" t="s">
        <v>138</v>
      </c>
    </row>
    <row r="1090" spans="2:51" s="12" customFormat="1" ht="11.25">
      <c r="B1090" s="145"/>
      <c r="D1090" s="146" t="s">
        <v>149</v>
      </c>
      <c r="E1090" s="147" t="s">
        <v>19</v>
      </c>
      <c r="F1090" s="148" t="s">
        <v>1356</v>
      </c>
      <c r="H1090" s="147" t="s">
        <v>19</v>
      </c>
      <c r="I1090" s="149"/>
      <c r="L1090" s="145"/>
      <c r="M1090" s="150"/>
      <c r="T1090" s="151"/>
      <c r="AT1090" s="147" t="s">
        <v>149</v>
      </c>
      <c r="AU1090" s="147" t="s">
        <v>84</v>
      </c>
      <c r="AV1090" s="12" t="s">
        <v>82</v>
      </c>
      <c r="AW1090" s="12" t="s">
        <v>36</v>
      </c>
      <c r="AX1090" s="12" t="s">
        <v>74</v>
      </c>
      <c r="AY1090" s="147" t="s">
        <v>138</v>
      </c>
    </row>
    <row r="1091" spans="2:51" s="13" customFormat="1" ht="11.25">
      <c r="B1091" s="152"/>
      <c r="D1091" s="146" t="s">
        <v>149</v>
      </c>
      <c r="E1091" s="153" t="s">
        <v>19</v>
      </c>
      <c r="F1091" s="154" t="s">
        <v>714</v>
      </c>
      <c r="H1091" s="155">
        <v>111</v>
      </c>
      <c r="I1091" s="156"/>
      <c r="L1091" s="152"/>
      <c r="M1091" s="157"/>
      <c r="T1091" s="158"/>
      <c r="AT1091" s="153" t="s">
        <v>149</v>
      </c>
      <c r="AU1091" s="153" t="s">
        <v>84</v>
      </c>
      <c r="AV1091" s="13" t="s">
        <v>84</v>
      </c>
      <c r="AW1091" s="13" t="s">
        <v>36</v>
      </c>
      <c r="AX1091" s="13" t="s">
        <v>74</v>
      </c>
      <c r="AY1091" s="153" t="s">
        <v>138</v>
      </c>
    </row>
    <row r="1092" spans="2:51" s="12" customFormat="1" ht="11.25">
      <c r="B1092" s="145"/>
      <c r="D1092" s="146" t="s">
        <v>149</v>
      </c>
      <c r="E1092" s="147" t="s">
        <v>19</v>
      </c>
      <c r="F1092" s="148" t="s">
        <v>1357</v>
      </c>
      <c r="H1092" s="147" t="s">
        <v>19</v>
      </c>
      <c r="I1092" s="149"/>
      <c r="L1092" s="145"/>
      <c r="M1092" s="150"/>
      <c r="T1092" s="151"/>
      <c r="AT1092" s="147" t="s">
        <v>149</v>
      </c>
      <c r="AU1092" s="147" t="s">
        <v>84</v>
      </c>
      <c r="AV1092" s="12" t="s">
        <v>82</v>
      </c>
      <c r="AW1092" s="12" t="s">
        <v>36</v>
      </c>
      <c r="AX1092" s="12" t="s">
        <v>74</v>
      </c>
      <c r="AY1092" s="147" t="s">
        <v>138</v>
      </c>
    </row>
    <row r="1093" spans="2:51" s="13" customFormat="1" ht="11.25">
      <c r="B1093" s="152"/>
      <c r="D1093" s="146" t="s">
        <v>149</v>
      </c>
      <c r="E1093" s="153" t="s">
        <v>19</v>
      </c>
      <c r="F1093" s="154" t="s">
        <v>583</v>
      </c>
      <c r="H1093" s="155">
        <v>81</v>
      </c>
      <c r="I1093" s="156"/>
      <c r="L1093" s="152"/>
      <c r="M1093" s="157"/>
      <c r="T1093" s="158"/>
      <c r="AT1093" s="153" t="s">
        <v>149</v>
      </c>
      <c r="AU1093" s="153" t="s">
        <v>84</v>
      </c>
      <c r="AV1093" s="13" t="s">
        <v>84</v>
      </c>
      <c r="AW1093" s="13" t="s">
        <v>36</v>
      </c>
      <c r="AX1093" s="13" t="s">
        <v>74</v>
      </c>
      <c r="AY1093" s="153" t="s">
        <v>138</v>
      </c>
    </row>
    <row r="1094" spans="2:51" s="12" customFormat="1" ht="11.25">
      <c r="B1094" s="145"/>
      <c r="D1094" s="146" t="s">
        <v>149</v>
      </c>
      <c r="E1094" s="147" t="s">
        <v>19</v>
      </c>
      <c r="F1094" s="148" t="s">
        <v>1358</v>
      </c>
      <c r="H1094" s="147" t="s">
        <v>19</v>
      </c>
      <c r="I1094" s="149"/>
      <c r="L1094" s="145"/>
      <c r="M1094" s="150"/>
      <c r="T1094" s="151"/>
      <c r="AT1094" s="147" t="s">
        <v>149</v>
      </c>
      <c r="AU1094" s="147" t="s">
        <v>84</v>
      </c>
      <c r="AV1094" s="12" t="s">
        <v>82</v>
      </c>
      <c r="AW1094" s="12" t="s">
        <v>36</v>
      </c>
      <c r="AX1094" s="12" t="s">
        <v>74</v>
      </c>
      <c r="AY1094" s="147" t="s">
        <v>138</v>
      </c>
    </row>
    <row r="1095" spans="2:51" s="13" customFormat="1" ht="11.25">
      <c r="B1095" s="152"/>
      <c r="D1095" s="146" t="s">
        <v>149</v>
      </c>
      <c r="E1095" s="153" t="s">
        <v>19</v>
      </c>
      <c r="F1095" s="154" t="s">
        <v>623</v>
      </c>
      <c r="H1095" s="155">
        <v>90</v>
      </c>
      <c r="I1095" s="156"/>
      <c r="L1095" s="152"/>
      <c r="M1095" s="157"/>
      <c r="T1095" s="158"/>
      <c r="AT1095" s="153" t="s">
        <v>149</v>
      </c>
      <c r="AU1095" s="153" t="s">
        <v>84</v>
      </c>
      <c r="AV1095" s="13" t="s">
        <v>84</v>
      </c>
      <c r="AW1095" s="13" t="s">
        <v>36</v>
      </c>
      <c r="AX1095" s="13" t="s">
        <v>74</v>
      </c>
      <c r="AY1095" s="153" t="s">
        <v>138</v>
      </c>
    </row>
    <row r="1096" spans="2:51" s="14" customFormat="1" ht="11.25">
      <c r="B1096" s="159"/>
      <c r="D1096" s="146" t="s">
        <v>149</v>
      </c>
      <c r="E1096" s="160" t="s">
        <v>19</v>
      </c>
      <c r="F1096" s="161" t="s">
        <v>202</v>
      </c>
      <c r="H1096" s="162">
        <v>1336.5</v>
      </c>
      <c r="I1096" s="163"/>
      <c r="L1096" s="159"/>
      <c r="M1096" s="164"/>
      <c r="T1096" s="165"/>
      <c r="AT1096" s="160" t="s">
        <v>149</v>
      </c>
      <c r="AU1096" s="160" t="s">
        <v>84</v>
      </c>
      <c r="AV1096" s="14" t="s">
        <v>139</v>
      </c>
      <c r="AW1096" s="14" t="s">
        <v>36</v>
      </c>
      <c r="AX1096" s="14" t="s">
        <v>82</v>
      </c>
      <c r="AY1096" s="160" t="s">
        <v>138</v>
      </c>
    </row>
    <row r="1097" spans="2:65" s="1" customFormat="1" ht="24.2" customHeight="1">
      <c r="B1097" s="32"/>
      <c r="C1097" s="128" t="s">
        <v>1407</v>
      </c>
      <c r="D1097" s="128" t="s">
        <v>141</v>
      </c>
      <c r="E1097" s="129" t="s">
        <v>1408</v>
      </c>
      <c r="F1097" s="130" t="s">
        <v>1409</v>
      </c>
      <c r="G1097" s="131" t="s">
        <v>144</v>
      </c>
      <c r="H1097" s="132">
        <v>250</v>
      </c>
      <c r="I1097" s="133"/>
      <c r="J1097" s="134">
        <f>ROUND(I1097*H1097,2)</f>
        <v>0</v>
      </c>
      <c r="K1097" s="130" t="s">
        <v>145</v>
      </c>
      <c r="L1097" s="32"/>
      <c r="M1097" s="135" t="s">
        <v>19</v>
      </c>
      <c r="N1097" s="136" t="s">
        <v>45</v>
      </c>
      <c r="P1097" s="137">
        <f>O1097*H1097</f>
        <v>0</v>
      </c>
      <c r="Q1097" s="137">
        <v>1E-05</v>
      </c>
      <c r="R1097" s="137">
        <f>Q1097*H1097</f>
        <v>0.0025</v>
      </c>
      <c r="S1097" s="137">
        <v>0</v>
      </c>
      <c r="T1097" s="138">
        <f>S1097*H1097</f>
        <v>0</v>
      </c>
      <c r="AR1097" s="139" t="s">
        <v>242</v>
      </c>
      <c r="AT1097" s="139" t="s">
        <v>141</v>
      </c>
      <c r="AU1097" s="139" t="s">
        <v>84</v>
      </c>
      <c r="AY1097" s="17" t="s">
        <v>138</v>
      </c>
      <c r="BE1097" s="140">
        <f>IF(N1097="základní",J1097,0)</f>
        <v>0</v>
      </c>
      <c r="BF1097" s="140">
        <f>IF(N1097="snížená",J1097,0)</f>
        <v>0</v>
      </c>
      <c r="BG1097" s="140">
        <f>IF(N1097="zákl. přenesená",J1097,0)</f>
        <v>0</v>
      </c>
      <c r="BH1097" s="140">
        <f>IF(N1097="sníž. přenesená",J1097,0)</f>
        <v>0</v>
      </c>
      <c r="BI1097" s="140">
        <f>IF(N1097="nulová",J1097,0)</f>
        <v>0</v>
      </c>
      <c r="BJ1097" s="17" t="s">
        <v>82</v>
      </c>
      <c r="BK1097" s="140">
        <f>ROUND(I1097*H1097,2)</f>
        <v>0</v>
      </c>
      <c r="BL1097" s="17" t="s">
        <v>242</v>
      </c>
      <c r="BM1097" s="139" t="s">
        <v>1410</v>
      </c>
    </row>
    <row r="1098" spans="2:47" s="1" customFormat="1" ht="11.25">
      <c r="B1098" s="32"/>
      <c r="D1098" s="141" t="s">
        <v>147</v>
      </c>
      <c r="F1098" s="142" t="s">
        <v>1411</v>
      </c>
      <c r="I1098" s="143"/>
      <c r="L1098" s="32"/>
      <c r="M1098" s="144"/>
      <c r="T1098" s="53"/>
      <c r="AT1098" s="17" t="s">
        <v>147</v>
      </c>
      <c r="AU1098" s="17" t="s">
        <v>84</v>
      </c>
    </row>
    <row r="1099" spans="2:65" s="1" customFormat="1" ht="16.5" customHeight="1">
      <c r="B1099" s="32"/>
      <c r="C1099" s="128" t="s">
        <v>1412</v>
      </c>
      <c r="D1099" s="128" t="s">
        <v>141</v>
      </c>
      <c r="E1099" s="129" t="s">
        <v>1413</v>
      </c>
      <c r="F1099" s="130" t="s">
        <v>1414</v>
      </c>
      <c r="G1099" s="131" t="s">
        <v>144</v>
      </c>
      <c r="H1099" s="132">
        <v>442</v>
      </c>
      <c r="I1099" s="133"/>
      <c r="J1099" s="134">
        <f>ROUND(I1099*H1099,2)</f>
        <v>0</v>
      </c>
      <c r="K1099" s="130" t="s">
        <v>145</v>
      </c>
      <c r="L1099" s="32"/>
      <c r="M1099" s="135" t="s">
        <v>19</v>
      </c>
      <c r="N1099" s="136" t="s">
        <v>45</v>
      </c>
      <c r="P1099" s="137">
        <f>O1099*H1099</f>
        <v>0</v>
      </c>
      <c r="Q1099" s="137">
        <v>1E-05</v>
      </c>
      <c r="R1099" s="137">
        <f>Q1099*H1099</f>
        <v>0.00442</v>
      </c>
      <c r="S1099" s="137">
        <v>0</v>
      </c>
      <c r="T1099" s="138">
        <f>S1099*H1099</f>
        <v>0</v>
      </c>
      <c r="AR1099" s="139" t="s">
        <v>242</v>
      </c>
      <c r="AT1099" s="139" t="s">
        <v>141</v>
      </c>
      <c r="AU1099" s="139" t="s">
        <v>84</v>
      </c>
      <c r="AY1099" s="17" t="s">
        <v>138</v>
      </c>
      <c r="BE1099" s="140">
        <f>IF(N1099="základní",J1099,0)</f>
        <v>0</v>
      </c>
      <c r="BF1099" s="140">
        <f>IF(N1099="snížená",J1099,0)</f>
        <v>0</v>
      </c>
      <c r="BG1099" s="140">
        <f>IF(N1099="zákl. přenesená",J1099,0)</f>
        <v>0</v>
      </c>
      <c r="BH1099" s="140">
        <f>IF(N1099="sníž. přenesená",J1099,0)</f>
        <v>0</v>
      </c>
      <c r="BI1099" s="140">
        <f>IF(N1099="nulová",J1099,0)</f>
        <v>0</v>
      </c>
      <c r="BJ1099" s="17" t="s">
        <v>82</v>
      </c>
      <c r="BK1099" s="140">
        <f>ROUND(I1099*H1099,2)</f>
        <v>0</v>
      </c>
      <c r="BL1099" s="17" t="s">
        <v>242</v>
      </c>
      <c r="BM1099" s="139" t="s">
        <v>1415</v>
      </c>
    </row>
    <row r="1100" spans="2:47" s="1" customFormat="1" ht="11.25">
      <c r="B1100" s="32"/>
      <c r="D1100" s="141" t="s">
        <v>147</v>
      </c>
      <c r="F1100" s="142" t="s">
        <v>1416</v>
      </c>
      <c r="I1100" s="143"/>
      <c r="L1100" s="32"/>
      <c r="M1100" s="144"/>
      <c r="T1100" s="53"/>
      <c r="AT1100" s="17" t="s">
        <v>147</v>
      </c>
      <c r="AU1100" s="17" t="s">
        <v>84</v>
      </c>
    </row>
    <row r="1101" spans="2:51" s="13" customFormat="1" ht="11.25">
      <c r="B1101" s="152"/>
      <c r="D1101" s="146" t="s">
        <v>149</v>
      </c>
      <c r="E1101" s="153" t="s">
        <v>19</v>
      </c>
      <c r="F1101" s="154" t="s">
        <v>91</v>
      </c>
      <c r="H1101" s="155">
        <v>442</v>
      </c>
      <c r="I1101" s="156"/>
      <c r="L1101" s="152"/>
      <c r="M1101" s="157"/>
      <c r="T1101" s="158"/>
      <c r="AT1101" s="153" t="s">
        <v>149</v>
      </c>
      <c r="AU1101" s="153" t="s">
        <v>84</v>
      </c>
      <c r="AV1101" s="13" t="s">
        <v>84</v>
      </c>
      <c r="AW1101" s="13" t="s">
        <v>36</v>
      </c>
      <c r="AX1101" s="13" t="s">
        <v>82</v>
      </c>
      <c r="AY1101" s="153" t="s">
        <v>138</v>
      </c>
    </row>
    <row r="1102" spans="2:47" s="1" customFormat="1" ht="11.25">
      <c r="B1102" s="32"/>
      <c r="D1102" s="146" t="s">
        <v>290</v>
      </c>
      <c r="F1102" s="166" t="s">
        <v>291</v>
      </c>
      <c r="L1102" s="32"/>
      <c r="M1102" s="144"/>
      <c r="T1102" s="53"/>
      <c r="AU1102" s="17" t="s">
        <v>84</v>
      </c>
    </row>
    <row r="1103" spans="2:47" s="1" customFormat="1" ht="11.25">
      <c r="B1103" s="32"/>
      <c r="D1103" s="146" t="s">
        <v>290</v>
      </c>
      <c r="F1103" s="167" t="s">
        <v>177</v>
      </c>
      <c r="H1103" s="168">
        <v>0</v>
      </c>
      <c r="L1103" s="32"/>
      <c r="M1103" s="144"/>
      <c r="T1103" s="53"/>
      <c r="AU1103" s="17" t="s">
        <v>84</v>
      </c>
    </row>
    <row r="1104" spans="2:47" s="1" customFormat="1" ht="11.25">
      <c r="B1104" s="32"/>
      <c r="D1104" s="146" t="s">
        <v>290</v>
      </c>
      <c r="F1104" s="167" t="s">
        <v>292</v>
      </c>
      <c r="H1104" s="168">
        <v>115</v>
      </c>
      <c r="L1104" s="32"/>
      <c r="M1104" s="144"/>
      <c r="T1104" s="53"/>
      <c r="AU1104" s="17" t="s">
        <v>84</v>
      </c>
    </row>
    <row r="1105" spans="2:47" s="1" customFormat="1" ht="11.25">
      <c r="B1105" s="32"/>
      <c r="D1105" s="146" t="s">
        <v>290</v>
      </c>
      <c r="F1105" s="167" t="s">
        <v>191</v>
      </c>
      <c r="H1105" s="168">
        <v>0</v>
      </c>
      <c r="L1105" s="32"/>
      <c r="M1105" s="144"/>
      <c r="T1105" s="53"/>
      <c r="AU1105" s="17" t="s">
        <v>84</v>
      </c>
    </row>
    <row r="1106" spans="2:47" s="1" customFormat="1" ht="11.25">
      <c r="B1106" s="32"/>
      <c r="D1106" s="146" t="s">
        <v>290</v>
      </c>
      <c r="F1106" s="167" t="s">
        <v>293</v>
      </c>
      <c r="H1106" s="168">
        <v>60</v>
      </c>
      <c r="L1106" s="32"/>
      <c r="M1106" s="144"/>
      <c r="T1106" s="53"/>
      <c r="AU1106" s="17" t="s">
        <v>84</v>
      </c>
    </row>
    <row r="1107" spans="2:47" s="1" customFormat="1" ht="11.25">
      <c r="B1107" s="32"/>
      <c r="D1107" s="146" t="s">
        <v>290</v>
      </c>
      <c r="F1107" s="167" t="s">
        <v>193</v>
      </c>
      <c r="H1107" s="168">
        <v>0</v>
      </c>
      <c r="L1107" s="32"/>
      <c r="M1107" s="144"/>
      <c r="T1107" s="53"/>
      <c r="AU1107" s="17" t="s">
        <v>84</v>
      </c>
    </row>
    <row r="1108" spans="2:47" s="1" customFormat="1" ht="11.25">
      <c r="B1108" s="32"/>
      <c r="D1108" s="146" t="s">
        <v>290</v>
      </c>
      <c r="F1108" s="167" t="s">
        <v>294</v>
      </c>
      <c r="H1108" s="168">
        <v>68</v>
      </c>
      <c r="L1108" s="32"/>
      <c r="M1108" s="144"/>
      <c r="T1108" s="53"/>
      <c r="AU1108" s="17" t="s">
        <v>84</v>
      </c>
    </row>
    <row r="1109" spans="2:47" s="1" customFormat="1" ht="11.25">
      <c r="B1109" s="32"/>
      <c r="D1109" s="146" t="s">
        <v>290</v>
      </c>
      <c r="F1109" s="167" t="s">
        <v>195</v>
      </c>
      <c r="H1109" s="168">
        <v>0</v>
      </c>
      <c r="L1109" s="32"/>
      <c r="M1109" s="144"/>
      <c r="T1109" s="53"/>
      <c r="AU1109" s="17" t="s">
        <v>84</v>
      </c>
    </row>
    <row r="1110" spans="2:47" s="1" customFormat="1" ht="11.25">
      <c r="B1110" s="32"/>
      <c r="D1110" s="146" t="s">
        <v>290</v>
      </c>
      <c r="F1110" s="167" t="s">
        <v>295</v>
      </c>
      <c r="H1110" s="168">
        <v>54</v>
      </c>
      <c r="L1110" s="32"/>
      <c r="M1110" s="144"/>
      <c r="T1110" s="53"/>
      <c r="AU1110" s="17" t="s">
        <v>84</v>
      </c>
    </row>
    <row r="1111" spans="2:47" s="1" customFormat="1" ht="11.25">
      <c r="B1111" s="32"/>
      <c r="D1111" s="146" t="s">
        <v>290</v>
      </c>
      <c r="F1111" s="167" t="s">
        <v>197</v>
      </c>
      <c r="H1111" s="168">
        <v>0</v>
      </c>
      <c r="L1111" s="32"/>
      <c r="M1111" s="144"/>
      <c r="T1111" s="53"/>
      <c r="AU1111" s="17" t="s">
        <v>84</v>
      </c>
    </row>
    <row r="1112" spans="2:47" s="1" customFormat="1" ht="11.25">
      <c r="B1112" s="32"/>
      <c r="D1112" s="146" t="s">
        <v>290</v>
      </c>
      <c r="F1112" s="167" t="s">
        <v>296</v>
      </c>
      <c r="H1112" s="168">
        <v>50</v>
      </c>
      <c r="L1112" s="32"/>
      <c r="M1112" s="144"/>
      <c r="T1112" s="53"/>
      <c r="AU1112" s="17" t="s">
        <v>84</v>
      </c>
    </row>
    <row r="1113" spans="2:47" s="1" customFormat="1" ht="11.25">
      <c r="B1113" s="32"/>
      <c r="D1113" s="146" t="s">
        <v>290</v>
      </c>
      <c r="F1113" s="167" t="s">
        <v>198</v>
      </c>
      <c r="H1113" s="168">
        <v>0</v>
      </c>
      <c r="L1113" s="32"/>
      <c r="M1113" s="144"/>
      <c r="T1113" s="53"/>
      <c r="AU1113" s="17" t="s">
        <v>84</v>
      </c>
    </row>
    <row r="1114" spans="2:47" s="1" customFormat="1" ht="11.25">
      <c r="B1114" s="32"/>
      <c r="D1114" s="146" t="s">
        <v>290</v>
      </c>
      <c r="F1114" s="167" t="s">
        <v>297</v>
      </c>
      <c r="H1114" s="168">
        <v>95</v>
      </c>
      <c r="L1114" s="32"/>
      <c r="M1114" s="144"/>
      <c r="T1114" s="53"/>
      <c r="AU1114" s="17" t="s">
        <v>84</v>
      </c>
    </row>
    <row r="1115" spans="2:47" s="1" customFormat="1" ht="11.25">
      <c r="B1115" s="32"/>
      <c r="D1115" s="146" t="s">
        <v>290</v>
      </c>
      <c r="F1115" s="167" t="s">
        <v>202</v>
      </c>
      <c r="H1115" s="168">
        <v>442</v>
      </c>
      <c r="L1115" s="32"/>
      <c r="M1115" s="144"/>
      <c r="T1115" s="53"/>
      <c r="AU1115" s="17" t="s">
        <v>84</v>
      </c>
    </row>
    <row r="1116" spans="2:65" s="1" customFormat="1" ht="24.2" customHeight="1">
      <c r="B1116" s="32"/>
      <c r="C1116" s="128" t="s">
        <v>1417</v>
      </c>
      <c r="D1116" s="128" t="s">
        <v>141</v>
      </c>
      <c r="E1116" s="129" t="s">
        <v>1418</v>
      </c>
      <c r="F1116" s="130" t="s">
        <v>1419</v>
      </c>
      <c r="G1116" s="131" t="s">
        <v>144</v>
      </c>
      <c r="H1116" s="132">
        <v>1336.5</v>
      </c>
      <c r="I1116" s="133"/>
      <c r="J1116" s="134">
        <f>ROUND(I1116*H1116,2)</f>
        <v>0</v>
      </c>
      <c r="K1116" s="130" t="s">
        <v>145</v>
      </c>
      <c r="L1116" s="32"/>
      <c r="M1116" s="135" t="s">
        <v>19</v>
      </c>
      <c r="N1116" s="136" t="s">
        <v>45</v>
      </c>
      <c r="P1116" s="137">
        <f>O1116*H1116</f>
        <v>0</v>
      </c>
      <c r="Q1116" s="137">
        <v>0.00014</v>
      </c>
      <c r="R1116" s="137">
        <f>Q1116*H1116</f>
        <v>0.18710999999999997</v>
      </c>
      <c r="S1116" s="137">
        <v>0</v>
      </c>
      <c r="T1116" s="138">
        <f>S1116*H1116</f>
        <v>0</v>
      </c>
      <c r="AR1116" s="139" t="s">
        <v>242</v>
      </c>
      <c r="AT1116" s="139" t="s">
        <v>141</v>
      </c>
      <c r="AU1116" s="139" t="s">
        <v>84</v>
      </c>
      <c r="AY1116" s="17" t="s">
        <v>138</v>
      </c>
      <c r="BE1116" s="140">
        <f>IF(N1116="základní",J1116,0)</f>
        <v>0</v>
      </c>
      <c r="BF1116" s="140">
        <f>IF(N1116="snížená",J1116,0)</f>
        <v>0</v>
      </c>
      <c r="BG1116" s="140">
        <f>IF(N1116="zákl. přenesená",J1116,0)</f>
        <v>0</v>
      </c>
      <c r="BH1116" s="140">
        <f>IF(N1116="sníž. přenesená",J1116,0)</f>
        <v>0</v>
      </c>
      <c r="BI1116" s="140">
        <f>IF(N1116="nulová",J1116,0)</f>
        <v>0</v>
      </c>
      <c r="BJ1116" s="17" t="s">
        <v>82</v>
      </c>
      <c r="BK1116" s="140">
        <f>ROUND(I1116*H1116,2)</f>
        <v>0</v>
      </c>
      <c r="BL1116" s="17" t="s">
        <v>242</v>
      </c>
      <c r="BM1116" s="139" t="s">
        <v>1420</v>
      </c>
    </row>
    <row r="1117" spans="2:47" s="1" customFormat="1" ht="11.25">
      <c r="B1117" s="32"/>
      <c r="D1117" s="141" t="s">
        <v>147</v>
      </c>
      <c r="F1117" s="142" t="s">
        <v>1421</v>
      </c>
      <c r="I1117" s="143"/>
      <c r="L1117" s="32"/>
      <c r="M1117" s="144"/>
      <c r="T1117" s="53"/>
      <c r="AT1117" s="17" t="s">
        <v>147</v>
      </c>
      <c r="AU1117" s="17" t="s">
        <v>84</v>
      </c>
    </row>
    <row r="1118" spans="2:51" s="12" customFormat="1" ht="11.25">
      <c r="B1118" s="145"/>
      <c r="D1118" s="146" t="s">
        <v>149</v>
      </c>
      <c r="E1118" s="147" t="s">
        <v>19</v>
      </c>
      <c r="F1118" s="148" t="s">
        <v>195</v>
      </c>
      <c r="H1118" s="147" t="s">
        <v>19</v>
      </c>
      <c r="I1118" s="149"/>
      <c r="L1118" s="145"/>
      <c r="M1118" s="150"/>
      <c r="T1118" s="151"/>
      <c r="AT1118" s="147" t="s">
        <v>149</v>
      </c>
      <c r="AU1118" s="147" t="s">
        <v>84</v>
      </c>
      <c r="AV1118" s="12" t="s">
        <v>82</v>
      </c>
      <c r="AW1118" s="12" t="s">
        <v>36</v>
      </c>
      <c r="AX1118" s="12" t="s">
        <v>74</v>
      </c>
      <c r="AY1118" s="147" t="s">
        <v>138</v>
      </c>
    </row>
    <row r="1119" spans="2:51" s="13" customFormat="1" ht="11.25">
      <c r="B1119" s="152"/>
      <c r="D1119" s="146" t="s">
        <v>149</v>
      </c>
      <c r="E1119" s="153" t="s">
        <v>19</v>
      </c>
      <c r="F1119" s="154" t="s">
        <v>538</v>
      </c>
      <c r="H1119" s="155">
        <v>70</v>
      </c>
      <c r="I1119" s="156"/>
      <c r="L1119" s="152"/>
      <c r="M1119" s="157"/>
      <c r="T1119" s="158"/>
      <c r="AT1119" s="153" t="s">
        <v>149</v>
      </c>
      <c r="AU1119" s="153" t="s">
        <v>84</v>
      </c>
      <c r="AV1119" s="13" t="s">
        <v>84</v>
      </c>
      <c r="AW1119" s="13" t="s">
        <v>36</v>
      </c>
      <c r="AX1119" s="13" t="s">
        <v>74</v>
      </c>
      <c r="AY1119" s="153" t="s">
        <v>138</v>
      </c>
    </row>
    <row r="1120" spans="2:51" s="13" customFormat="1" ht="11.25">
      <c r="B1120" s="152"/>
      <c r="D1120" s="146" t="s">
        <v>149</v>
      </c>
      <c r="E1120" s="153" t="s">
        <v>19</v>
      </c>
      <c r="F1120" s="154" t="s">
        <v>1348</v>
      </c>
      <c r="H1120" s="155">
        <v>34.5</v>
      </c>
      <c r="I1120" s="156"/>
      <c r="L1120" s="152"/>
      <c r="M1120" s="157"/>
      <c r="T1120" s="158"/>
      <c r="AT1120" s="153" t="s">
        <v>149</v>
      </c>
      <c r="AU1120" s="153" t="s">
        <v>84</v>
      </c>
      <c r="AV1120" s="13" t="s">
        <v>84</v>
      </c>
      <c r="AW1120" s="13" t="s">
        <v>36</v>
      </c>
      <c r="AX1120" s="13" t="s">
        <v>74</v>
      </c>
      <c r="AY1120" s="153" t="s">
        <v>138</v>
      </c>
    </row>
    <row r="1121" spans="2:51" s="13" customFormat="1" ht="11.25">
      <c r="B1121" s="152"/>
      <c r="D1121" s="146" t="s">
        <v>149</v>
      </c>
      <c r="E1121" s="153" t="s">
        <v>19</v>
      </c>
      <c r="F1121" s="154" t="s">
        <v>295</v>
      </c>
      <c r="H1121" s="155">
        <v>54</v>
      </c>
      <c r="I1121" s="156"/>
      <c r="L1121" s="152"/>
      <c r="M1121" s="157"/>
      <c r="T1121" s="158"/>
      <c r="AT1121" s="153" t="s">
        <v>149</v>
      </c>
      <c r="AU1121" s="153" t="s">
        <v>84</v>
      </c>
      <c r="AV1121" s="13" t="s">
        <v>84</v>
      </c>
      <c r="AW1121" s="13" t="s">
        <v>36</v>
      </c>
      <c r="AX1121" s="13" t="s">
        <v>74</v>
      </c>
      <c r="AY1121" s="153" t="s">
        <v>138</v>
      </c>
    </row>
    <row r="1122" spans="2:51" s="12" customFormat="1" ht="11.25">
      <c r="B1122" s="145"/>
      <c r="D1122" s="146" t="s">
        <v>149</v>
      </c>
      <c r="E1122" s="147" t="s">
        <v>19</v>
      </c>
      <c r="F1122" s="148" t="s">
        <v>593</v>
      </c>
      <c r="H1122" s="147" t="s">
        <v>19</v>
      </c>
      <c r="I1122" s="149"/>
      <c r="L1122" s="145"/>
      <c r="M1122" s="150"/>
      <c r="T1122" s="151"/>
      <c r="AT1122" s="147" t="s">
        <v>149</v>
      </c>
      <c r="AU1122" s="147" t="s">
        <v>84</v>
      </c>
      <c r="AV1122" s="12" t="s">
        <v>82</v>
      </c>
      <c r="AW1122" s="12" t="s">
        <v>36</v>
      </c>
      <c r="AX1122" s="12" t="s">
        <v>74</v>
      </c>
      <c r="AY1122" s="147" t="s">
        <v>138</v>
      </c>
    </row>
    <row r="1123" spans="2:51" s="13" customFormat="1" ht="11.25">
      <c r="B1123" s="152"/>
      <c r="D1123" s="146" t="s">
        <v>149</v>
      </c>
      <c r="E1123" s="153" t="s">
        <v>19</v>
      </c>
      <c r="F1123" s="154" t="s">
        <v>333</v>
      </c>
      <c r="H1123" s="155">
        <v>75</v>
      </c>
      <c r="I1123" s="156"/>
      <c r="L1123" s="152"/>
      <c r="M1123" s="157"/>
      <c r="T1123" s="158"/>
      <c r="AT1123" s="153" t="s">
        <v>149</v>
      </c>
      <c r="AU1123" s="153" t="s">
        <v>84</v>
      </c>
      <c r="AV1123" s="13" t="s">
        <v>84</v>
      </c>
      <c r="AW1123" s="13" t="s">
        <v>36</v>
      </c>
      <c r="AX1123" s="13" t="s">
        <v>74</v>
      </c>
      <c r="AY1123" s="153" t="s">
        <v>138</v>
      </c>
    </row>
    <row r="1124" spans="2:51" s="13" customFormat="1" ht="11.25">
      <c r="B1124" s="152"/>
      <c r="D1124" s="146" t="s">
        <v>149</v>
      </c>
      <c r="E1124" s="153" t="s">
        <v>19</v>
      </c>
      <c r="F1124" s="154" t="s">
        <v>1349</v>
      </c>
      <c r="H1124" s="155">
        <v>8.5</v>
      </c>
      <c r="I1124" s="156"/>
      <c r="L1124" s="152"/>
      <c r="M1124" s="157"/>
      <c r="T1124" s="158"/>
      <c r="AT1124" s="153" t="s">
        <v>149</v>
      </c>
      <c r="AU1124" s="153" t="s">
        <v>84</v>
      </c>
      <c r="AV1124" s="13" t="s">
        <v>84</v>
      </c>
      <c r="AW1124" s="13" t="s">
        <v>36</v>
      </c>
      <c r="AX1124" s="13" t="s">
        <v>74</v>
      </c>
      <c r="AY1124" s="153" t="s">
        <v>138</v>
      </c>
    </row>
    <row r="1125" spans="2:51" s="13" customFormat="1" ht="11.25">
      <c r="B1125" s="152"/>
      <c r="D1125" s="146" t="s">
        <v>149</v>
      </c>
      <c r="E1125" s="153" t="s">
        <v>19</v>
      </c>
      <c r="F1125" s="154" t="s">
        <v>1350</v>
      </c>
      <c r="H1125" s="155">
        <v>33.5</v>
      </c>
      <c r="I1125" s="156"/>
      <c r="L1125" s="152"/>
      <c r="M1125" s="157"/>
      <c r="T1125" s="158"/>
      <c r="AT1125" s="153" t="s">
        <v>149</v>
      </c>
      <c r="AU1125" s="153" t="s">
        <v>84</v>
      </c>
      <c r="AV1125" s="13" t="s">
        <v>84</v>
      </c>
      <c r="AW1125" s="13" t="s">
        <v>36</v>
      </c>
      <c r="AX1125" s="13" t="s">
        <v>74</v>
      </c>
      <c r="AY1125" s="153" t="s">
        <v>138</v>
      </c>
    </row>
    <row r="1126" spans="2:51" s="12" customFormat="1" ht="11.25">
      <c r="B1126" s="145"/>
      <c r="D1126" s="146" t="s">
        <v>149</v>
      </c>
      <c r="E1126" s="147" t="s">
        <v>19</v>
      </c>
      <c r="F1126" s="148" t="s">
        <v>1351</v>
      </c>
      <c r="H1126" s="147" t="s">
        <v>19</v>
      </c>
      <c r="I1126" s="149"/>
      <c r="L1126" s="145"/>
      <c r="M1126" s="150"/>
      <c r="T1126" s="151"/>
      <c r="AT1126" s="147" t="s">
        <v>149</v>
      </c>
      <c r="AU1126" s="147" t="s">
        <v>84</v>
      </c>
      <c r="AV1126" s="12" t="s">
        <v>82</v>
      </c>
      <c r="AW1126" s="12" t="s">
        <v>36</v>
      </c>
      <c r="AX1126" s="12" t="s">
        <v>74</v>
      </c>
      <c r="AY1126" s="147" t="s">
        <v>138</v>
      </c>
    </row>
    <row r="1127" spans="2:51" s="13" customFormat="1" ht="11.25">
      <c r="B1127" s="152"/>
      <c r="D1127" s="146" t="s">
        <v>149</v>
      </c>
      <c r="E1127" s="153" t="s">
        <v>19</v>
      </c>
      <c r="F1127" s="154" t="s">
        <v>482</v>
      </c>
      <c r="H1127" s="155">
        <v>57</v>
      </c>
      <c r="I1127" s="156"/>
      <c r="L1127" s="152"/>
      <c r="M1127" s="157"/>
      <c r="T1127" s="158"/>
      <c r="AT1127" s="153" t="s">
        <v>149</v>
      </c>
      <c r="AU1127" s="153" t="s">
        <v>84</v>
      </c>
      <c r="AV1127" s="13" t="s">
        <v>84</v>
      </c>
      <c r="AW1127" s="13" t="s">
        <v>36</v>
      </c>
      <c r="AX1127" s="13" t="s">
        <v>74</v>
      </c>
      <c r="AY1127" s="153" t="s">
        <v>138</v>
      </c>
    </row>
    <row r="1128" spans="2:51" s="13" customFormat="1" ht="11.25">
      <c r="B1128" s="152"/>
      <c r="D1128" s="146" t="s">
        <v>149</v>
      </c>
      <c r="E1128" s="153" t="s">
        <v>19</v>
      </c>
      <c r="F1128" s="154" t="s">
        <v>1349</v>
      </c>
      <c r="H1128" s="155">
        <v>8.5</v>
      </c>
      <c r="I1128" s="156"/>
      <c r="L1128" s="152"/>
      <c r="M1128" s="157"/>
      <c r="T1128" s="158"/>
      <c r="AT1128" s="153" t="s">
        <v>149</v>
      </c>
      <c r="AU1128" s="153" t="s">
        <v>84</v>
      </c>
      <c r="AV1128" s="13" t="s">
        <v>84</v>
      </c>
      <c r="AW1128" s="13" t="s">
        <v>36</v>
      </c>
      <c r="AX1128" s="13" t="s">
        <v>74</v>
      </c>
      <c r="AY1128" s="153" t="s">
        <v>138</v>
      </c>
    </row>
    <row r="1129" spans="2:51" s="13" customFormat="1" ht="11.25">
      <c r="B1129" s="152"/>
      <c r="D1129" s="146" t="s">
        <v>149</v>
      </c>
      <c r="E1129" s="153" t="s">
        <v>19</v>
      </c>
      <c r="F1129" s="154" t="s">
        <v>1352</v>
      </c>
      <c r="H1129" s="155">
        <v>18.5</v>
      </c>
      <c r="I1129" s="156"/>
      <c r="L1129" s="152"/>
      <c r="M1129" s="157"/>
      <c r="T1129" s="158"/>
      <c r="AT1129" s="153" t="s">
        <v>149</v>
      </c>
      <c r="AU1129" s="153" t="s">
        <v>84</v>
      </c>
      <c r="AV1129" s="13" t="s">
        <v>84</v>
      </c>
      <c r="AW1129" s="13" t="s">
        <v>36</v>
      </c>
      <c r="AX1129" s="13" t="s">
        <v>74</v>
      </c>
      <c r="AY1129" s="153" t="s">
        <v>138</v>
      </c>
    </row>
    <row r="1130" spans="2:51" s="12" customFormat="1" ht="11.25">
      <c r="B1130" s="145"/>
      <c r="D1130" s="146" t="s">
        <v>149</v>
      </c>
      <c r="E1130" s="147" t="s">
        <v>19</v>
      </c>
      <c r="F1130" s="148" t="s">
        <v>198</v>
      </c>
      <c r="H1130" s="147" t="s">
        <v>19</v>
      </c>
      <c r="I1130" s="149"/>
      <c r="L1130" s="145"/>
      <c r="M1130" s="150"/>
      <c r="T1130" s="151"/>
      <c r="AT1130" s="147" t="s">
        <v>149</v>
      </c>
      <c r="AU1130" s="147" t="s">
        <v>84</v>
      </c>
      <c r="AV1130" s="12" t="s">
        <v>82</v>
      </c>
      <c r="AW1130" s="12" t="s">
        <v>36</v>
      </c>
      <c r="AX1130" s="12" t="s">
        <v>74</v>
      </c>
      <c r="AY1130" s="147" t="s">
        <v>138</v>
      </c>
    </row>
    <row r="1131" spans="2:51" s="13" customFormat="1" ht="11.25">
      <c r="B1131" s="152"/>
      <c r="D1131" s="146" t="s">
        <v>149</v>
      </c>
      <c r="E1131" s="153" t="s">
        <v>19</v>
      </c>
      <c r="F1131" s="154" t="s">
        <v>292</v>
      </c>
      <c r="H1131" s="155">
        <v>115</v>
      </c>
      <c r="I1131" s="156"/>
      <c r="L1131" s="152"/>
      <c r="M1131" s="157"/>
      <c r="T1131" s="158"/>
      <c r="AT1131" s="153" t="s">
        <v>149</v>
      </c>
      <c r="AU1131" s="153" t="s">
        <v>84</v>
      </c>
      <c r="AV1131" s="13" t="s">
        <v>84</v>
      </c>
      <c r="AW1131" s="13" t="s">
        <v>36</v>
      </c>
      <c r="AX1131" s="13" t="s">
        <v>74</v>
      </c>
      <c r="AY1131" s="153" t="s">
        <v>138</v>
      </c>
    </row>
    <row r="1132" spans="2:51" s="13" customFormat="1" ht="11.25">
      <c r="B1132" s="152"/>
      <c r="D1132" s="146" t="s">
        <v>149</v>
      </c>
      <c r="E1132" s="153" t="s">
        <v>19</v>
      </c>
      <c r="F1132" s="154" t="s">
        <v>253</v>
      </c>
      <c r="H1132" s="155">
        <v>18</v>
      </c>
      <c r="I1132" s="156"/>
      <c r="L1132" s="152"/>
      <c r="M1132" s="157"/>
      <c r="T1132" s="158"/>
      <c r="AT1132" s="153" t="s">
        <v>149</v>
      </c>
      <c r="AU1132" s="153" t="s">
        <v>84</v>
      </c>
      <c r="AV1132" s="13" t="s">
        <v>84</v>
      </c>
      <c r="AW1132" s="13" t="s">
        <v>36</v>
      </c>
      <c r="AX1132" s="13" t="s">
        <v>74</v>
      </c>
      <c r="AY1132" s="153" t="s">
        <v>138</v>
      </c>
    </row>
    <row r="1133" spans="2:51" s="13" customFormat="1" ht="11.25">
      <c r="B1133" s="152"/>
      <c r="D1133" s="146" t="s">
        <v>149</v>
      </c>
      <c r="E1133" s="153" t="s">
        <v>19</v>
      </c>
      <c r="F1133" s="154" t="s">
        <v>1353</v>
      </c>
      <c r="H1133" s="155">
        <v>59.5</v>
      </c>
      <c r="I1133" s="156"/>
      <c r="L1133" s="152"/>
      <c r="M1133" s="157"/>
      <c r="T1133" s="158"/>
      <c r="AT1133" s="153" t="s">
        <v>149</v>
      </c>
      <c r="AU1133" s="153" t="s">
        <v>84</v>
      </c>
      <c r="AV1133" s="13" t="s">
        <v>84</v>
      </c>
      <c r="AW1133" s="13" t="s">
        <v>36</v>
      </c>
      <c r="AX1133" s="13" t="s">
        <v>74</v>
      </c>
      <c r="AY1133" s="153" t="s">
        <v>138</v>
      </c>
    </row>
    <row r="1134" spans="2:51" s="12" customFormat="1" ht="11.25">
      <c r="B1134" s="145"/>
      <c r="D1134" s="146" t="s">
        <v>149</v>
      </c>
      <c r="E1134" s="147" t="s">
        <v>19</v>
      </c>
      <c r="F1134" s="148" t="s">
        <v>193</v>
      </c>
      <c r="H1134" s="147" t="s">
        <v>19</v>
      </c>
      <c r="I1134" s="149"/>
      <c r="L1134" s="145"/>
      <c r="M1134" s="150"/>
      <c r="T1134" s="151"/>
      <c r="AT1134" s="147" t="s">
        <v>149</v>
      </c>
      <c r="AU1134" s="147" t="s">
        <v>84</v>
      </c>
      <c r="AV1134" s="12" t="s">
        <v>82</v>
      </c>
      <c r="AW1134" s="12" t="s">
        <v>36</v>
      </c>
      <c r="AX1134" s="12" t="s">
        <v>74</v>
      </c>
      <c r="AY1134" s="147" t="s">
        <v>138</v>
      </c>
    </row>
    <row r="1135" spans="2:51" s="13" customFormat="1" ht="11.25">
      <c r="B1135" s="152"/>
      <c r="D1135" s="146" t="s">
        <v>149</v>
      </c>
      <c r="E1135" s="153" t="s">
        <v>19</v>
      </c>
      <c r="F1135" s="154" t="s">
        <v>760</v>
      </c>
      <c r="H1135" s="155">
        <v>121</v>
      </c>
      <c r="I1135" s="156"/>
      <c r="L1135" s="152"/>
      <c r="M1135" s="157"/>
      <c r="T1135" s="158"/>
      <c r="AT1135" s="153" t="s">
        <v>149</v>
      </c>
      <c r="AU1135" s="153" t="s">
        <v>84</v>
      </c>
      <c r="AV1135" s="13" t="s">
        <v>84</v>
      </c>
      <c r="AW1135" s="13" t="s">
        <v>36</v>
      </c>
      <c r="AX1135" s="13" t="s">
        <v>74</v>
      </c>
      <c r="AY1135" s="153" t="s">
        <v>138</v>
      </c>
    </row>
    <row r="1136" spans="2:51" s="13" customFormat="1" ht="11.25">
      <c r="B1136" s="152"/>
      <c r="D1136" s="146" t="s">
        <v>149</v>
      </c>
      <c r="E1136" s="153" t="s">
        <v>19</v>
      </c>
      <c r="F1136" s="154" t="s">
        <v>526</v>
      </c>
      <c r="H1136" s="155">
        <v>67</v>
      </c>
      <c r="I1136" s="156"/>
      <c r="L1136" s="152"/>
      <c r="M1136" s="157"/>
      <c r="T1136" s="158"/>
      <c r="AT1136" s="153" t="s">
        <v>149</v>
      </c>
      <c r="AU1136" s="153" t="s">
        <v>84</v>
      </c>
      <c r="AV1136" s="13" t="s">
        <v>84</v>
      </c>
      <c r="AW1136" s="13" t="s">
        <v>36</v>
      </c>
      <c r="AX1136" s="13" t="s">
        <v>74</v>
      </c>
      <c r="AY1136" s="153" t="s">
        <v>138</v>
      </c>
    </row>
    <row r="1137" spans="2:51" s="12" customFormat="1" ht="11.25">
      <c r="B1137" s="145"/>
      <c r="D1137" s="146" t="s">
        <v>149</v>
      </c>
      <c r="E1137" s="147" t="s">
        <v>19</v>
      </c>
      <c r="F1137" s="148" t="s">
        <v>191</v>
      </c>
      <c r="H1137" s="147" t="s">
        <v>19</v>
      </c>
      <c r="I1137" s="149"/>
      <c r="L1137" s="145"/>
      <c r="M1137" s="150"/>
      <c r="T1137" s="151"/>
      <c r="AT1137" s="147" t="s">
        <v>149</v>
      </c>
      <c r="AU1137" s="147" t="s">
        <v>84</v>
      </c>
      <c r="AV1137" s="12" t="s">
        <v>82</v>
      </c>
      <c r="AW1137" s="12" t="s">
        <v>36</v>
      </c>
      <c r="AX1137" s="12" t="s">
        <v>74</v>
      </c>
      <c r="AY1137" s="147" t="s">
        <v>138</v>
      </c>
    </row>
    <row r="1138" spans="2:51" s="13" customFormat="1" ht="11.25">
      <c r="B1138" s="152"/>
      <c r="D1138" s="146" t="s">
        <v>149</v>
      </c>
      <c r="E1138" s="153" t="s">
        <v>19</v>
      </c>
      <c r="F1138" s="154" t="s">
        <v>315</v>
      </c>
      <c r="H1138" s="155">
        <v>27</v>
      </c>
      <c r="I1138" s="156"/>
      <c r="L1138" s="152"/>
      <c r="M1138" s="157"/>
      <c r="T1138" s="158"/>
      <c r="AT1138" s="153" t="s">
        <v>149</v>
      </c>
      <c r="AU1138" s="153" t="s">
        <v>84</v>
      </c>
      <c r="AV1138" s="13" t="s">
        <v>84</v>
      </c>
      <c r="AW1138" s="13" t="s">
        <v>36</v>
      </c>
      <c r="AX1138" s="13" t="s">
        <v>74</v>
      </c>
      <c r="AY1138" s="153" t="s">
        <v>138</v>
      </c>
    </row>
    <row r="1139" spans="2:51" s="13" customFormat="1" ht="11.25">
      <c r="B1139" s="152"/>
      <c r="D1139" s="146" t="s">
        <v>149</v>
      </c>
      <c r="E1139" s="153" t="s">
        <v>19</v>
      </c>
      <c r="F1139" s="154" t="s">
        <v>392</v>
      </c>
      <c r="H1139" s="155">
        <v>39</v>
      </c>
      <c r="I1139" s="156"/>
      <c r="L1139" s="152"/>
      <c r="M1139" s="157"/>
      <c r="T1139" s="158"/>
      <c r="AT1139" s="153" t="s">
        <v>149</v>
      </c>
      <c r="AU1139" s="153" t="s">
        <v>84</v>
      </c>
      <c r="AV1139" s="13" t="s">
        <v>84</v>
      </c>
      <c r="AW1139" s="13" t="s">
        <v>36</v>
      </c>
      <c r="AX1139" s="13" t="s">
        <v>74</v>
      </c>
      <c r="AY1139" s="153" t="s">
        <v>138</v>
      </c>
    </row>
    <row r="1140" spans="2:51" s="13" customFormat="1" ht="11.25">
      <c r="B1140" s="152"/>
      <c r="D1140" s="146" t="s">
        <v>149</v>
      </c>
      <c r="E1140" s="153" t="s">
        <v>19</v>
      </c>
      <c r="F1140" s="154" t="s">
        <v>1354</v>
      </c>
      <c r="H1140" s="155">
        <v>26.5</v>
      </c>
      <c r="I1140" s="156"/>
      <c r="L1140" s="152"/>
      <c r="M1140" s="157"/>
      <c r="T1140" s="158"/>
      <c r="AT1140" s="153" t="s">
        <v>149</v>
      </c>
      <c r="AU1140" s="153" t="s">
        <v>84</v>
      </c>
      <c r="AV1140" s="13" t="s">
        <v>84</v>
      </c>
      <c r="AW1140" s="13" t="s">
        <v>36</v>
      </c>
      <c r="AX1140" s="13" t="s">
        <v>74</v>
      </c>
      <c r="AY1140" s="153" t="s">
        <v>138</v>
      </c>
    </row>
    <row r="1141" spans="2:51" s="12" customFormat="1" ht="11.25">
      <c r="B1141" s="145"/>
      <c r="D1141" s="146" t="s">
        <v>149</v>
      </c>
      <c r="E1141" s="147" t="s">
        <v>19</v>
      </c>
      <c r="F1141" s="148" t="s">
        <v>1355</v>
      </c>
      <c r="H1141" s="147" t="s">
        <v>19</v>
      </c>
      <c r="I1141" s="149"/>
      <c r="L1141" s="145"/>
      <c r="M1141" s="150"/>
      <c r="T1141" s="151"/>
      <c r="AT1141" s="147" t="s">
        <v>149</v>
      </c>
      <c r="AU1141" s="147" t="s">
        <v>84</v>
      </c>
      <c r="AV1141" s="12" t="s">
        <v>82</v>
      </c>
      <c r="AW1141" s="12" t="s">
        <v>36</v>
      </c>
      <c r="AX1141" s="12" t="s">
        <v>74</v>
      </c>
      <c r="AY1141" s="147" t="s">
        <v>138</v>
      </c>
    </row>
    <row r="1142" spans="2:51" s="13" customFormat="1" ht="11.25">
      <c r="B1142" s="152"/>
      <c r="D1142" s="146" t="s">
        <v>149</v>
      </c>
      <c r="E1142" s="153" t="s">
        <v>19</v>
      </c>
      <c r="F1142" s="154" t="s">
        <v>343</v>
      </c>
      <c r="H1142" s="155">
        <v>31</v>
      </c>
      <c r="I1142" s="156"/>
      <c r="L1142" s="152"/>
      <c r="M1142" s="157"/>
      <c r="T1142" s="158"/>
      <c r="AT1142" s="153" t="s">
        <v>149</v>
      </c>
      <c r="AU1142" s="153" t="s">
        <v>84</v>
      </c>
      <c r="AV1142" s="13" t="s">
        <v>84</v>
      </c>
      <c r="AW1142" s="13" t="s">
        <v>36</v>
      </c>
      <c r="AX1142" s="13" t="s">
        <v>74</v>
      </c>
      <c r="AY1142" s="153" t="s">
        <v>138</v>
      </c>
    </row>
    <row r="1143" spans="2:51" s="13" customFormat="1" ht="11.25">
      <c r="B1143" s="152"/>
      <c r="D1143" s="146" t="s">
        <v>149</v>
      </c>
      <c r="E1143" s="153" t="s">
        <v>19</v>
      </c>
      <c r="F1143" s="154" t="s">
        <v>416</v>
      </c>
      <c r="H1143" s="155">
        <v>43</v>
      </c>
      <c r="I1143" s="156"/>
      <c r="L1143" s="152"/>
      <c r="M1143" s="157"/>
      <c r="T1143" s="158"/>
      <c r="AT1143" s="153" t="s">
        <v>149</v>
      </c>
      <c r="AU1143" s="153" t="s">
        <v>84</v>
      </c>
      <c r="AV1143" s="13" t="s">
        <v>84</v>
      </c>
      <c r="AW1143" s="13" t="s">
        <v>36</v>
      </c>
      <c r="AX1143" s="13" t="s">
        <v>74</v>
      </c>
      <c r="AY1143" s="153" t="s">
        <v>138</v>
      </c>
    </row>
    <row r="1144" spans="2:51" s="13" customFormat="1" ht="11.25">
      <c r="B1144" s="152"/>
      <c r="D1144" s="146" t="s">
        <v>149</v>
      </c>
      <c r="E1144" s="153" t="s">
        <v>19</v>
      </c>
      <c r="F1144" s="154" t="s">
        <v>327</v>
      </c>
      <c r="H1144" s="155">
        <v>29</v>
      </c>
      <c r="I1144" s="156"/>
      <c r="L1144" s="152"/>
      <c r="M1144" s="157"/>
      <c r="T1144" s="158"/>
      <c r="AT1144" s="153" t="s">
        <v>149</v>
      </c>
      <c r="AU1144" s="153" t="s">
        <v>84</v>
      </c>
      <c r="AV1144" s="13" t="s">
        <v>84</v>
      </c>
      <c r="AW1144" s="13" t="s">
        <v>36</v>
      </c>
      <c r="AX1144" s="13" t="s">
        <v>74</v>
      </c>
      <c r="AY1144" s="153" t="s">
        <v>138</v>
      </c>
    </row>
    <row r="1145" spans="2:51" s="12" customFormat="1" ht="11.25">
      <c r="B1145" s="145"/>
      <c r="D1145" s="146" t="s">
        <v>149</v>
      </c>
      <c r="E1145" s="147" t="s">
        <v>19</v>
      </c>
      <c r="F1145" s="148" t="s">
        <v>150</v>
      </c>
      <c r="H1145" s="147" t="s">
        <v>19</v>
      </c>
      <c r="I1145" s="149"/>
      <c r="L1145" s="145"/>
      <c r="M1145" s="150"/>
      <c r="T1145" s="151"/>
      <c r="AT1145" s="147" t="s">
        <v>149</v>
      </c>
      <c r="AU1145" s="147" t="s">
        <v>84</v>
      </c>
      <c r="AV1145" s="12" t="s">
        <v>82</v>
      </c>
      <c r="AW1145" s="12" t="s">
        <v>36</v>
      </c>
      <c r="AX1145" s="12" t="s">
        <v>74</v>
      </c>
      <c r="AY1145" s="147" t="s">
        <v>138</v>
      </c>
    </row>
    <row r="1146" spans="2:51" s="13" customFormat="1" ht="11.25">
      <c r="B1146" s="152"/>
      <c r="D1146" s="146" t="s">
        <v>149</v>
      </c>
      <c r="E1146" s="153" t="s">
        <v>19</v>
      </c>
      <c r="F1146" s="154" t="s">
        <v>751</v>
      </c>
      <c r="H1146" s="155">
        <v>119</v>
      </c>
      <c r="I1146" s="156"/>
      <c r="L1146" s="152"/>
      <c r="M1146" s="157"/>
      <c r="T1146" s="158"/>
      <c r="AT1146" s="153" t="s">
        <v>149</v>
      </c>
      <c r="AU1146" s="153" t="s">
        <v>84</v>
      </c>
      <c r="AV1146" s="13" t="s">
        <v>84</v>
      </c>
      <c r="AW1146" s="13" t="s">
        <v>36</v>
      </c>
      <c r="AX1146" s="13" t="s">
        <v>74</v>
      </c>
      <c r="AY1146" s="153" t="s">
        <v>138</v>
      </c>
    </row>
    <row r="1147" spans="2:51" s="12" customFormat="1" ht="11.25">
      <c r="B1147" s="145"/>
      <c r="D1147" s="146" t="s">
        <v>149</v>
      </c>
      <c r="E1147" s="147" t="s">
        <v>19</v>
      </c>
      <c r="F1147" s="148" t="s">
        <v>1356</v>
      </c>
      <c r="H1147" s="147" t="s">
        <v>19</v>
      </c>
      <c r="I1147" s="149"/>
      <c r="L1147" s="145"/>
      <c r="M1147" s="150"/>
      <c r="T1147" s="151"/>
      <c r="AT1147" s="147" t="s">
        <v>149</v>
      </c>
      <c r="AU1147" s="147" t="s">
        <v>84</v>
      </c>
      <c r="AV1147" s="12" t="s">
        <v>82</v>
      </c>
      <c r="AW1147" s="12" t="s">
        <v>36</v>
      </c>
      <c r="AX1147" s="12" t="s">
        <v>74</v>
      </c>
      <c r="AY1147" s="147" t="s">
        <v>138</v>
      </c>
    </row>
    <row r="1148" spans="2:51" s="13" customFormat="1" ht="11.25">
      <c r="B1148" s="152"/>
      <c r="D1148" s="146" t="s">
        <v>149</v>
      </c>
      <c r="E1148" s="153" t="s">
        <v>19</v>
      </c>
      <c r="F1148" s="154" t="s">
        <v>714</v>
      </c>
      <c r="H1148" s="155">
        <v>111</v>
      </c>
      <c r="I1148" s="156"/>
      <c r="L1148" s="152"/>
      <c r="M1148" s="157"/>
      <c r="T1148" s="158"/>
      <c r="AT1148" s="153" t="s">
        <v>149</v>
      </c>
      <c r="AU1148" s="153" t="s">
        <v>84</v>
      </c>
      <c r="AV1148" s="13" t="s">
        <v>84</v>
      </c>
      <c r="AW1148" s="13" t="s">
        <v>36</v>
      </c>
      <c r="AX1148" s="13" t="s">
        <v>74</v>
      </c>
      <c r="AY1148" s="153" t="s">
        <v>138</v>
      </c>
    </row>
    <row r="1149" spans="2:51" s="12" customFormat="1" ht="11.25">
      <c r="B1149" s="145"/>
      <c r="D1149" s="146" t="s">
        <v>149</v>
      </c>
      <c r="E1149" s="147" t="s">
        <v>19</v>
      </c>
      <c r="F1149" s="148" t="s">
        <v>1357</v>
      </c>
      <c r="H1149" s="147" t="s">
        <v>19</v>
      </c>
      <c r="I1149" s="149"/>
      <c r="L1149" s="145"/>
      <c r="M1149" s="150"/>
      <c r="T1149" s="151"/>
      <c r="AT1149" s="147" t="s">
        <v>149</v>
      </c>
      <c r="AU1149" s="147" t="s">
        <v>84</v>
      </c>
      <c r="AV1149" s="12" t="s">
        <v>82</v>
      </c>
      <c r="AW1149" s="12" t="s">
        <v>36</v>
      </c>
      <c r="AX1149" s="12" t="s">
        <v>74</v>
      </c>
      <c r="AY1149" s="147" t="s">
        <v>138</v>
      </c>
    </row>
    <row r="1150" spans="2:51" s="13" customFormat="1" ht="11.25">
      <c r="B1150" s="152"/>
      <c r="D1150" s="146" t="s">
        <v>149</v>
      </c>
      <c r="E1150" s="153" t="s">
        <v>19</v>
      </c>
      <c r="F1150" s="154" t="s">
        <v>583</v>
      </c>
      <c r="H1150" s="155">
        <v>81</v>
      </c>
      <c r="I1150" s="156"/>
      <c r="L1150" s="152"/>
      <c r="M1150" s="157"/>
      <c r="T1150" s="158"/>
      <c r="AT1150" s="153" t="s">
        <v>149</v>
      </c>
      <c r="AU1150" s="153" t="s">
        <v>84</v>
      </c>
      <c r="AV1150" s="13" t="s">
        <v>84</v>
      </c>
      <c r="AW1150" s="13" t="s">
        <v>36</v>
      </c>
      <c r="AX1150" s="13" t="s">
        <v>74</v>
      </c>
      <c r="AY1150" s="153" t="s">
        <v>138</v>
      </c>
    </row>
    <row r="1151" spans="2:51" s="12" customFormat="1" ht="11.25">
      <c r="B1151" s="145"/>
      <c r="D1151" s="146" t="s">
        <v>149</v>
      </c>
      <c r="E1151" s="147" t="s">
        <v>19</v>
      </c>
      <c r="F1151" s="148" t="s">
        <v>1358</v>
      </c>
      <c r="H1151" s="147" t="s">
        <v>19</v>
      </c>
      <c r="I1151" s="149"/>
      <c r="L1151" s="145"/>
      <c r="M1151" s="150"/>
      <c r="T1151" s="151"/>
      <c r="AT1151" s="147" t="s">
        <v>149</v>
      </c>
      <c r="AU1151" s="147" t="s">
        <v>84</v>
      </c>
      <c r="AV1151" s="12" t="s">
        <v>82</v>
      </c>
      <c r="AW1151" s="12" t="s">
        <v>36</v>
      </c>
      <c r="AX1151" s="12" t="s">
        <v>74</v>
      </c>
      <c r="AY1151" s="147" t="s">
        <v>138</v>
      </c>
    </row>
    <row r="1152" spans="2:51" s="13" customFormat="1" ht="11.25">
      <c r="B1152" s="152"/>
      <c r="D1152" s="146" t="s">
        <v>149</v>
      </c>
      <c r="E1152" s="153" t="s">
        <v>19</v>
      </c>
      <c r="F1152" s="154" t="s">
        <v>623</v>
      </c>
      <c r="H1152" s="155">
        <v>90</v>
      </c>
      <c r="I1152" s="156"/>
      <c r="L1152" s="152"/>
      <c r="M1152" s="157"/>
      <c r="T1152" s="158"/>
      <c r="AT1152" s="153" t="s">
        <v>149</v>
      </c>
      <c r="AU1152" s="153" t="s">
        <v>84</v>
      </c>
      <c r="AV1152" s="13" t="s">
        <v>84</v>
      </c>
      <c r="AW1152" s="13" t="s">
        <v>36</v>
      </c>
      <c r="AX1152" s="13" t="s">
        <v>74</v>
      </c>
      <c r="AY1152" s="153" t="s">
        <v>138</v>
      </c>
    </row>
    <row r="1153" spans="2:51" s="14" customFormat="1" ht="11.25">
      <c r="B1153" s="159"/>
      <c r="D1153" s="146" t="s">
        <v>149</v>
      </c>
      <c r="E1153" s="160" t="s">
        <v>19</v>
      </c>
      <c r="F1153" s="161" t="s">
        <v>202</v>
      </c>
      <c r="H1153" s="162">
        <v>1336.5</v>
      </c>
      <c r="I1153" s="163"/>
      <c r="L1153" s="159"/>
      <c r="M1153" s="164"/>
      <c r="T1153" s="165"/>
      <c r="AT1153" s="160" t="s">
        <v>149</v>
      </c>
      <c r="AU1153" s="160" t="s">
        <v>84</v>
      </c>
      <c r="AV1153" s="14" t="s">
        <v>139</v>
      </c>
      <c r="AW1153" s="14" t="s">
        <v>36</v>
      </c>
      <c r="AX1153" s="14" t="s">
        <v>82</v>
      </c>
      <c r="AY1153" s="160" t="s">
        <v>138</v>
      </c>
    </row>
    <row r="1154" spans="2:65" s="1" customFormat="1" ht="24.2" customHeight="1">
      <c r="B1154" s="32"/>
      <c r="C1154" s="128" t="s">
        <v>1422</v>
      </c>
      <c r="D1154" s="128" t="s">
        <v>141</v>
      </c>
      <c r="E1154" s="129" t="s">
        <v>1423</v>
      </c>
      <c r="F1154" s="130" t="s">
        <v>1424</v>
      </c>
      <c r="G1154" s="131" t="s">
        <v>144</v>
      </c>
      <c r="H1154" s="132">
        <v>91</v>
      </c>
      <c r="I1154" s="133"/>
      <c r="J1154" s="134">
        <f>ROUND(I1154*H1154,2)</f>
        <v>0</v>
      </c>
      <c r="K1154" s="130" t="s">
        <v>145</v>
      </c>
      <c r="L1154" s="32"/>
      <c r="M1154" s="135" t="s">
        <v>19</v>
      </c>
      <c r="N1154" s="136" t="s">
        <v>45</v>
      </c>
      <c r="P1154" s="137">
        <f>O1154*H1154</f>
        <v>0</v>
      </c>
      <c r="Q1154" s="137">
        <v>1E-05</v>
      </c>
      <c r="R1154" s="137">
        <f>Q1154*H1154</f>
        <v>0.0009100000000000001</v>
      </c>
      <c r="S1154" s="137">
        <v>0</v>
      </c>
      <c r="T1154" s="138">
        <f>S1154*H1154</f>
        <v>0</v>
      </c>
      <c r="AR1154" s="139" t="s">
        <v>242</v>
      </c>
      <c r="AT1154" s="139" t="s">
        <v>141</v>
      </c>
      <c r="AU1154" s="139" t="s">
        <v>84</v>
      </c>
      <c r="AY1154" s="17" t="s">
        <v>138</v>
      </c>
      <c r="BE1154" s="140">
        <f>IF(N1154="základní",J1154,0)</f>
        <v>0</v>
      </c>
      <c r="BF1154" s="140">
        <f>IF(N1154="snížená",J1154,0)</f>
        <v>0</v>
      </c>
      <c r="BG1154" s="140">
        <f>IF(N1154="zákl. přenesená",J1154,0)</f>
        <v>0</v>
      </c>
      <c r="BH1154" s="140">
        <f>IF(N1154="sníž. přenesená",J1154,0)</f>
        <v>0</v>
      </c>
      <c r="BI1154" s="140">
        <f>IF(N1154="nulová",J1154,0)</f>
        <v>0</v>
      </c>
      <c r="BJ1154" s="17" t="s">
        <v>82</v>
      </c>
      <c r="BK1154" s="140">
        <f>ROUND(I1154*H1154,2)</f>
        <v>0</v>
      </c>
      <c r="BL1154" s="17" t="s">
        <v>242</v>
      </c>
      <c r="BM1154" s="139" t="s">
        <v>1425</v>
      </c>
    </row>
    <row r="1155" spans="2:47" s="1" customFormat="1" ht="11.25">
      <c r="B1155" s="32"/>
      <c r="D1155" s="141" t="s">
        <v>147</v>
      </c>
      <c r="F1155" s="142" t="s">
        <v>1426</v>
      </c>
      <c r="I1155" s="143"/>
      <c r="L1155" s="32"/>
      <c r="M1155" s="144"/>
      <c r="T1155" s="53"/>
      <c r="AT1155" s="17" t="s">
        <v>147</v>
      </c>
      <c r="AU1155" s="17" t="s">
        <v>84</v>
      </c>
    </row>
    <row r="1156" spans="2:51" s="12" customFormat="1" ht="11.25">
      <c r="B1156" s="145"/>
      <c r="D1156" s="146" t="s">
        <v>149</v>
      </c>
      <c r="E1156" s="147" t="s">
        <v>19</v>
      </c>
      <c r="F1156" s="148" t="s">
        <v>191</v>
      </c>
      <c r="H1156" s="147" t="s">
        <v>19</v>
      </c>
      <c r="I1156" s="149"/>
      <c r="L1156" s="145"/>
      <c r="M1156" s="150"/>
      <c r="T1156" s="151"/>
      <c r="AT1156" s="147" t="s">
        <v>149</v>
      </c>
      <c r="AU1156" s="147" t="s">
        <v>84</v>
      </c>
      <c r="AV1156" s="12" t="s">
        <v>82</v>
      </c>
      <c r="AW1156" s="12" t="s">
        <v>36</v>
      </c>
      <c r="AX1156" s="12" t="s">
        <v>74</v>
      </c>
      <c r="AY1156" s="147" t="s">
        <v>138</v>
      </c>
    </row>
    <row r="1157" spans="2:51" s="13" customFormat="1" ht="11.25">
      <c r="B1157" s="152"/>
      <c r="D1157" s="146" t="s">
        <v>149</v>
      </c>
      <c r="E1157" s="153" t="s">
        <v>19</v>
      </c>
      <c r="F1157" s="154" t="s">
        <v>1427</v>
      </c>
      <c r="H1157" s="155">
        <v>91</v>
      </c>
      <c r="I1157" s="156"/>
      <c r="L1157" s="152"/>
      <c r="M1157" s="157"/>
      <c r="T1157" s="158"/>
      <c r="AT1157" s="153" t="s">
        <v>149</v>
      </c>
      <c r="AU1157" s="153" t="s">
        <v>84</v>
      </c>
      <c r="AV1157" s="13" t="s">
        <v>84</v>
      </c>
      <c r="AW1157" s="13" t="s">
        <v>36</v>
      </c>
      <c r="AX1157" s="13" t="s">
        <v>82</v>
      </c>
      <c r="AY1157" s="153" t="s">
        <v>138</v>
      </c>
    </row>
    <row r="1158" spans="2:65" s="1" customFormat="1" ht="16.5" customHeight="1">
      <c r="B1158" s="32"/>
      <c r="C1158" s="128" t="s">
        <v>1428</v>
      </c>
      <c r="D1158" s="128" t="s">
        <v>141</v>
      </c>
      <c r="E1158" s="129" t="s">
        <v>1429</v>
      </c>
      <c r="F1158" s="130" t="s">
        <v>1430</v>
      </c>
      <c r="G1158" s="131" t="s">
        <v>144</v>
      </c>
      <c r="H1158" s="132">
        <v>1336.5</v>
      </c>
      <c r="I1158" s="133"/>
      <c r="J1158" s="134">
        <f>ROUND(I1158*H1158,2)</f>
        <v>0</v>
      </c>
      <c r="K1158" s="130" t="s">
        <v>145</v>
      </c>
      <c r="L1158" s="32"/>
      <c r="M1158" s="135" t="s">
        <v>19</v>
      </c>
      <c r="N1158" s="136" t="s">
        <v>45</v>
      </c>
      <c r="P1158" s="137">
        <f>O1158*H1158</f>
        <v>0</v>
      </c>
      <c r="Q1158" s="137">
        <v>0</v>
      </c>
      <c r="R1158" s="137">
        <f>Q1158*H1158</f>
        <v>0</v>
      </c>
      <c r="S1158" s="137">
        <v>0</v>
      </c>
      <c r="T1158" s="138">
        <f>S1158*H1158</f>
        <v>0</v>
      </c>
      <c r="AR1158" s="139" t="s">
        <v>242</v>
      </c>
      <c r="AT1158" s="139" t="s">
        <v>141</v>
      </c>
      <c r="AU1158" s="139" t="s">
        <v>84</v>
      </c>
      <c r="AY1158" s="17" t="s">
        <v>138</v>
      </c>
      <c r="BE1158" s="140">
        <f>IF(N1158="základní",J1158,0)</f>
        <v>0</v>
      </c>
      <c r="BF1158" s="140">
        <f>IF(N1158="snížená",J1158,0)</f>
        <v>0</v>
      </c>
      <c r="BG1158" s="140">
        <f>IF(N1158="zákl. přenesená",J1158,0)</f>
        <v>0</v>
      </c>
      <c r="BH1158" s="140">
        <f>IF(N1158="sníž. přenesená",J1158,0)</f>
        <v>0</v>
      </c>
      <c r="BI1158" s="140">
        <f>IF(N1158="nulová",J1158,0)</f>
        <v>0</v>
      </c>
      <c r="BJ1158" s="17" t="s">
        <v>82</v>
      </c>
      <c r="BK1158" s="140">
        <f>ROUND(I1158*H1158,2)</f>
        <v>0</v>
      </c>
      <c r="BL1158" s="17" t="s">
        <v>242</v>
      </c>
      <c r="BM1158" s="139" t="s">
        <v>1431</v>
      </c>
    </row>
    <row r="1159" spans="2:47" s="1" customFormat="1" ht="11.25">
      <c r="B1159" s="32"/>
      <c r="D1159" s="141" t="s">
        <v>147</v>
      </c>
      <c r="F1159" s="142" t="s">
        <v>1432</v>
      </c>
      <c r="I1159" s="143"/>
      <c r="L1159" s="32"/>
      <c r="M1159" s="144"/>
      <c r="T1159" s="53"/>
      <c r="AT1159" s="17" t="s">
        <v>147</v>
      </c>
      <c r="AU1159" s="17" t="s">
        <v>84</v>
      </c>
    </row>
    <row r="1160" spans="2:51" s="12" customFormat="1" ht="11.25">
      <c r="B1160" s="145"/>
      <c r="D1160" s="146" t="s">
        <v>149</v>
      </c>
      <c r="E1160" s="147" t="s">
        <v>19</v>
      </c>
      <c r="F1160" s="148" t="s">
        <v>195</v>
      </c>
      <c r="H1160" s="147" t="s">
        <v>19</v>
      </c>
      <c r="I1160" s="149"/>
      <c r="L1160" s="145"/>
      <c r="M1160" s="150"/>
      <c r="T1160" s="151"/>
      <c r="AT1160" s="147" t="s">
        <v>149</v>
      </c>
      <c r="AU1160" s="147" t="s">
        <v>84</v>
      </c>
      <c r="AV1160" s="12" t="s">
        <v>82</v>
      </c>
      <c r="AW1160" s="12" t="s">
        <v>36</v>
      </c>
      <c r="AX1160" s="12" t="s">
        <v>74</v>
      </c>
      <c r="AY1160" s="147" t="s">
        <v>138</v>
      </c>
    </row>
    <row r="1161" spans="2:51" s="13" customFormat="1" ht="11.25">
      <c r="B1161" s="152"/>
      <c r="D1161" s="146" t="s">
        <v>149</v>
      </c>
      <c r="E1161" s="153" t="s">
        <v>19</v>
      </c>
      <c r="F1161" s="154" t="s">
        <v>538</v>
      </c>
      <c r="H1161" s="155">
        <v>70</v>
      </c>
      <c r="I1161" s="156"/>
      <c r="L1161" s="152"/>
      <c r="M1161" s="157"/>
      <c r="T1161" s="158"/>
      <c r="AT1161" s="153" t="s">
        <v>149</v>
      </c>
      <c r="AU1161" s="153" t="s">
        <v>84</v>
      </c>
      <c r="AV1161" s="13" t="s">
        <v>84</v>
      </c>
      <c r="AW1161" s="13" t="s">
        <v>36</v>
      </c>
      <c r="AX1161" s="13" t="s">
        <v>74</v>
      </c>
      <c r="AY1161" s="153" t="s">
        <v>138</v>
      </c>
    </row>
    <row r="1162" spans="2:51" s="13" customFormat="1" ht="11.25">
      <c r="B1162" s="152"/>
      <c r="D1162" s="146" t="s">
        <v>149</v>
      </c>
      <c r="E1162" s="153" t="s">
        <v>19</v>
      </c>
      <c r="F1162" s="154" t="s">
        <v>1348</v>
      </c>
      <c r="H1162" s="155">
        <v>34.5</v>
      </c>
      <c r="I1162" s="156"/>
      <c r="L1162" s="152"/>
      <c r="M1162" s="157"/>
      <c r="T1162" s="158"/>
      <c r="AT1162" s="153" t="s">
        <v>149</v>
      </c>
      <c r="AU1162" s="153" t="s">
        <v>84</v>
      </c>
      <c r="AV1162" s="13" t="s">
        <v>84</v>
      </c>
      <c r="AW1162" s="13" t="s">
        <v>36</v>
      </c>
      <c r="AX1162" s="13" t="s">
        <v>74</v>
      </c>
      <c r="AY1162" s="153" t="s">
        <v>138</v>
      </c>
    </row>
    <row r="1163" spans="2:51" s="13" customFormat="1" ht="11.25">
      <c r="B1163" s="152"/>
      <c r="D1163" s="146" t="s">
        <v>149</v>
      </c>
      <c r="E1163" s="153" t="s">
        <v>19</v>
      </c>
      <c r="F1163" s="154" t="s">
        <v>295</v>
      </c>
      <c r="H1163" s="155">
        <v>54</v>
      </c>
      <c r="I1163" s="156"/>
      <c r="L1163" s="152"/>
      <c r="M1163" s="157"/>
      <c r="T1163" s="158"/>
      <c r="AT1163" s="153" t="s">
        <v>149</v>
      </c>
      <c r="AU1163" s="153" t="s">
        <v>84</v>
      </c>
      <c r="AV1163" s="13" t="s">
        <v>84</v>
      </c>
      <c r="AW1163" s="13" t="s">
        <v>36</v>
      </c>
      <c r="AX1163" s="13" t="s">
        <v>74</v>
      </c>
      <c r="AY1163" s="153" t="s">
        <v>138</v>
      </c>
    </row>
    <row r="1164" spans="2:51" s="12" customFormat="1" ht="11.25">
      <c r="B1164" s="145"/>
      <c r="D1164" s="146" t="s">
        <v>149</v>
      </c>
      <c r="E1164" s="147" t="s">
        <v>19</v>
      </c>
      <c r="F1164" s="148" t="s">
        <v>593</v>
      </c>
      <c r="H1164" s="147" t="s">
        <v>19</v>
      </c>
      <c r="I1164" s="149"/>
      <c r="L1164" s="145"/>
      <c r="M1164" s="150"/>
      <c r="T1164" s="151"/>
      <c r="AT1164" s="147" t="s">
        <v>149</v>
      </c>
      <c r="AU1164" s="147" t="s">
        <v>84</v>
      </c>
      <c r="AV1164" s="12" t="s">
        <v>82</v>
      </c>
      <c r="AW1164" s="12" t="s">
        <v>36</v>
      </c>
      <c r="AX1164" s="12" t="s">
        <v>74</v>
      </c>
      <c r="AY1164" s="147" t="s">
        <v>138</v>
      </c>
    </row>
    <row r="1165" spans="2:51" s="13" customFormat="1" ht="11.25">
      <c r="B1165" s="152"/>
      <c r="D1165" s="146" t="s">
        <v>149</v>
      </c>
      <c r="E1165" s="153" t="s">
        <v>19</v>
      </c>
      <c r="F1165" s="154" t="s">
        <v>333</v>
      </c>
      <c r="H1165" s="155">
        <v>75</v>
      </c>
      <c r="I1165" s="156"/>
      <c r="L1165" s="152"/>
      <c r="M1165" s="157"/>
      <c r="T1165" s="158"/>
      <c r="AT1165" s="153" t="s">
        <v>149</v>
      </c>
      <c r="AU1165" s="153" t="s">
        <v>84</v>
      </c>
      <c r="AV1165" s="13" t="s">
        <v>84</v>
      </c>
      <c r="AW1165" s="13" t="s">
        <v>36</v>
      </c>
      <c r="AX1165" s="13" t="s">
        <v>74</v>
      </c>
      <c r="AY1165" s="153" t="s">
        <v>138</v>
      </c>
    </row>
    <row r="1166" spans="2:51" s="13" customFormat="1" ht="11.25">
      <c r="B1166" s="152"/>
      <c r="D1166" s="146" t="s">
        <v>149</v>
      </c>
      <c r="E1166" s="153" t="s">
        <v>19</v>
      </c>
      <c r="F1166" s="154" t="s">
        <v>1349</v>
      </c>
      <c r="H1166" s="155">
        <v>8.5</v>
      </c>
      <c r="I1166" s="156"/>
      <c r="L1166" s="152"/>
      <c r="M1166" s="157"/>
      <c r="T1166" s="158"/>
      <c r="AT1166" s="153" t="s">
        <v>149</v>
      </c>
      <c r="AU1166" s="153" t="s">
        <v>84</v>
      </c>
      <c r="AV1166" s="13" t="s">
        <v>84</v>
      </c>
      <c r="AW1166" s="13" t="s">
        <v>36</v>
      </c>
      <c r="AX1166" s="13" t="s">
        <v>74</v>
      </c>
      <c r="AY1166" s="153" t="s">
        <v>138</v>
      </c>
    </row>
    <row r="1167" spans="2:51" s="13" customFormat="1" ht="11.25">
      <c r="B1167" s="152"/>
      <c r="D1167" s="146" t="s">
        <v>149</v>
      </c>
      <c r="E1167" s="153" t="s">
        <v>19</v>
      </c>
      <c r="F1167" s="154" t="s">
        <v>1350</v>
      </c>
      <c r="H1167" s="155">
        <v>33.5</v>
      </c>
      <c r="I1167" s="156"/>
      <c r="L1167" s="152"/>
      <c r="M1167" s="157"/>
      <c r="T1167" s="158"/>
      <c r="AT1167" s="153" t="s">
        <v>149</v>
      </c>
      <c r="AU1167" s="153" t="s">
        <v>84</v>
      </c>
      <c r="AV1167" s="13" t="s">
        <v>84</v>
      </c>
      <c r="AW1167" s="13" t="s">
        <v>36</v>
      </c>
      <c r="AX1167" s="13" t="s">
        <v>74</v>
      </c>
      <c r="AY1167" s="153" t="s">
        <v>138</v>
      </c>
    </row>
    <row r="1168" spans="2:51" s="12" customFormat="1" ht="11.25">
      <c r="B1168" s="145"/>
      <c r="D1168" s="146" t="s">
        <v>149</v>
      </c>
      <c r="E1168" s="147" t="s">
        <v>19</v>
      </c>
      <c r="F1168" s="148" t="s">
        <v>1351</v>
      </c>
      <c r="H1168" s="147" t="s">
        <v>19</v>
      </c>
      <c r="I1168" s="149"/>
      <c r="L1168" s="145"/>
      <c r="M1168" s="150"/>
      <c r="T1168" s="151"/>
      <c r="AT1168" s="147" t="s">
        <v>149</v>
      </c>
      <c r="AU1168" s="147" t="s">
        <v>84</v>
      </c>
      <c r="AV1168" s="12" t="s">
        <v>82</v>
      </c>
      <c r="AW1168" s="12" t="s">
        <v>36</v>
      </c>
      <c r="AX1168" s="12" t="s">
        <v>74</v>
      </c>
      <c r="AY1168" s="147" t="s">
        <v>138</v>
      </c>
    </row>
    <row r="1169" spans="2:51" s="13" customFormat="1" ht="11.25">
      <c r="B1169" s="152"/>
      <c r="D1169" s="146" t="s">
        <v>149</v>
      </c>
      <c r="E1169" s="153" t="s">
        <v>19</v>
      </c>
      <c r="F1169" s="154" t="s">
        <v>482</v>
      </c>
      <c r="H1169" s="155">
        <v>57</v>
      </c>
      <c r="I1169" s="156"/>
      <c r="L1169" s="152"/>
      <c r="M1169" s="157"/>
      <c r="T1169" s="158"/>
      <c r="AT1169" s="153" t="s">
        <v>149</v>
      </c>
      <c r="AU1169" s="153" t="s">
        <v>84</v>
      </c>
      <c r="AV1169" s="13" t="s">
        <v>84</v>
      </c>
      <c r="AW1169" s="13" t="s">
        <v>36</v>
      </c>
      <c r="AX1169" s="13" t="s">
        <v>74</v>
      </c>
      <c r="AY1169" s="153" t="s">
        <v>138</v>
      </c>
    </row>
    <row r="1170" spans="2:51" s="13" customFormat="1" ht="11.25">
      <c r="B1170" s="152"/>
      <c r="D1170" s="146" t="s">
        <v>149</v>
      </c>
      <c r="E1170" s="153" t="s">
        <v>19</v>
      </c>
      <c r="F1170" s="154" t="s">
        <v>1349</v>
      </c>
      <c r="H1170" s="155">
        <v>8.5</v>
      </c>
      <c r="I1170" s="156"/>
      <c r="L1170" s="152"/>
      <c r="M1170" s="157"/>
      <c r="T1170" s="158"/>
      <c r="AT1170" s="153" t="s">
        <v>149</v>
      </c>
      <c r="AU1170" s="153" t="s">
        <v>84</v>
      </c>
      <c r="AV1170" s="13" t="s">
        <v>84</v>
      </c>
      <c r="AW1170" s="13" t="s">
        <v>36</v>
      </c>
      <c r="AX1170" s="13" t="s">
        <v>74</v>
      </c>
      <c r="AY1170" s="153" t="s">
        <v>138</v>
      </c>
    </row>
    <row r="1171" spans="2:51" s="13" customFormat="1" ht="11.25">
      <c r="B1171" s="152"/>
      <c r="D1171" s="146" t="s">
        <v>149</v>
      </c>
      <c r="E1171" s="153" t="s">
        <v>19</v>
      </c>
      <c r="F1171" s="154" t="s">
        <v>1352</v>
      </c>
      <c r="H1171" s="155">
        <v>18.5</v>
      </c>
      <c r="I1171" s="156"/>
      <c r="L1171" s="152"/>
      <c r="M1171" s="157"/>
      <c r="T1171" s="158"/>
      <c r="AT1171" s="153" t="s">
        <v>149</v>
      </c>
      <c r="AU1171" s="153" t="s">
        <v>84</v>
      </c>
      <c r="AV1171" s="13" t="s">
        <v>84</v>
      </c>
      <c r="AW1171" s="13" t="s">
        <v>36</v>
      </c>
      <c r="AX1171" s="13" t="s">
        <v>74</v>
      </c>
      <c r="AY1171" s="153" t="s">
        <v>138</v>
      </c>
    </row>
    <row r="1172" spans="2:51" s="12" customFormat="1" ht="11.25">
      <c r="B1172" s="145"/>
      <c r="D1172" s="146" t="s">
        <v>149</v>
      </c>
      <c r="E1172" s="147" t="s">
        <v>19</v>
      </c>
      <c r="F1172" s="148" t="s">
        <v>198</v>
      </c>
      <c r="H1172" s="147" t="s">
        <v>19</v>
      </c>
      <c r="I1172" s="149"/>
      <c r="L1172" s="145"/>
      <c r="M1172" s="150"/>
      <c r="T1172" s="151"/>
      <c r="AT1172" s="147" t="s">
        <v>149</v>
      </c>
      <c r="AU1172" s="147" t="s">
        <v>84</v>
      </c>
      <c r="AV1172" s="12" t="s">
        <v>82</v>
      </c>
      <c r="AW1172" s="12" t="s">
        <v>36</v>
      </c>
      <c r="AX1172" s="12" t="s">
        <v>74</v>
      </c>
      <c r="AY1172" s="147" t="s">
        <v>138</v>
      </c>
    </row>
    <row r="1173" spans="2:51" s="13" customFormat="1" ht="11.25">
      <c r="B1173" s="152"/>
      <c r="D1173" s="146" t="s">
        <v>149</v>
      </c>
      <c r="E1173" s="153" t="s">
        <v>19</v>
      </c>
      <c r="F1173" s="154" t="s">
        <v>292</v>
      </c>
      <c r="H1173" s="155">
        <v>115</v>
      </c>
      <c r="I1173" s="156"/>
      <c r="L1173" s="152"/>
      <c r="M1173" s="157"/>
      <c r="T1173" s="158"/>
      <c r="AT1173" s="153" t="s">
        <v>149</v>
      </c>
      <c r="AU1173" s="153" t="s">
        <v>84</v>
      </c>
      <c r="AV1173" s="13" t="s">
        <v>84</v>
      </c>
      <c r="AW1173" s="13" t="s">
        <v>36</v>
      </c>
      <c r="AX1173" s="13" t="s">
        <v>74</v>
      </c>
      <c r="AY1173" s="153" t="s">
        <v>138</v>
      </c>
    </row>
    <row r="1174" spans="2:51" s="13" customFormat="1" ht="11.25">
      <c r="B1174" s="152"/>
      <c r="D1174" s="146" t="s">
        <v>149</v>
      </c>
      <c r="E1174" s="153" t="s">
        <v>19</v>
      </c>
      <c r="F1174" s="154" t="s">
        <v>253</v>
      </c>
      <c r="H1174" s="155">
        <v>18</v>
      </c>
      <c r="I1174" s="156"/>
      <c r="L1174" s="152"/>
      <c r="M1174" s="157"/>
      <c r="T1174" s="158"/>
      <c r="AT1174" s="153" t="s">
        <v>149</v>
      </c>
      <c r="AU1174" s="153" t="s">
        <v>84</v>
      </c>
      <c r="AV1174" s="13" t="s">
        <v>84</v>
      </c>
      <c r="AW1174" s="13" t="s">
        <v>36</v>
      </c>
      <c r="AX1174" s="13" t="s">
        <v>74</v>
      </c>
      <c r="AY1174" s="153" t="s">
        <v>138</v>
      </c>
    </row>
    <row r="1175" spans="2:51" s="13" customFormat="1" ht="11.25">
      <c r="B1175" s="152"/>
      <c r="D1175" s="146" t="s">
        <v>149</v>
      </c>
      <c r="E1175" s="153" t="s">
        <v>19</v>
      </c>
      <c r="F1175" s="154" t="s">
        <v>1353</v>
      </c>
      <c r="H1175" s="155">
        <v>59.5</v>
      </c>
      <c r="I1175" s="156"/>
      <c r="L1175" s="152"/>
      <c r="M1175" s="157"/>
      <c r="T1175" s="158"/>
      <c r="AT1175" s="153" t="s">
        <v>149</v>
      </c>
      <c r="AU1175" s="153" t="s">
        <v>84</v>
      </c>
      <c r="AV1175" s="13" t="s">
        <v>84</v>
      </c>
      <c r="AW1175" s="13" t="s">
        <v>36</v>
      </c>
      <c r="AX1175" s="13" t="s">
        <v>74</v>
      </c>
      <c r="AY1175" s="153" t="s">
        <v>138</v>
      </c>
    </row>
    <row r="1176" spans="2:51" s="12" customFormat="1" ht="11.25">
      <c r="B1176" s="145"/>
      <c r="D1176" s="146" t="s">
        <v>149</v>
      </c>
      <c r="E1176" s="147" t="s">
        <v>19</v>
      </c>
      <c r="F1176" s="148" t="s">
        <v>193</v>
      </c>
      <c r="H1176" s="147" t="s">
        <v>19</v>
      </c>
      <c r="I1176" s="149"/>
      <c r="L1176" s="145"/>
      <c r="M1176" s="150"/>
      <c r="T1176" s="151"/>
      <c r="AT1176" s="147" t="s">
        <v>149</v>
      </c>
      <c r="AU1176" s="147" t="s">
        <v>84</v>
      </c>
      <c r="AV1176" s="12" t="s">
        <v>82</v>
      </c>
      <c r="AW1176" s="12" t="s">
        <v>36</v>
      </c>
      <c r="AX1176" s="12" t="s">
        <v>74</v>
      </c>
      <c r="AY1176" s="147" t="s">
        <v>138</v>
      </c>
    </row>
    <row r="1177" spans="2:51" s="13" customFormat="1" ht="11.25">
      <c r="B1177" s="152"/>
      <c r="D1177" s="146" t="s">
        <v>149</v>
      </c>
      <c r="E1177" s="153" t="s">
        <v>19</v>
      </c>
      <c r="F1177" s="154" t="s">
        <v>760</v>
      </c>
      <c r="H1177" s="155">
        <v>121</v>
      </c>
      <c r="I1177" s="156"/>
      <c r="L1177" s="152"/>
      <c r="M1177" s="157"/>
      <c r="T1177" s="158"/>
      <c r="AT1177" s="153" t="s">
        <v>149</v>
      </c>
      <c r="AU1177" s="153" t="s">
        <v>84</v>
      </c>
      <c r="AV1177" s="13" t="s">
        <v>84</v>
      </c>
      <c r="AW1177" s="13" t="s">
        <v>36</v>
      </c>
      <c r="AX1177" s="13" t="s">
        <v>74</v>
      </c>
      <c r="AY1177" s="153" t="s">
        <v>138</v>
      </c>
    </row>
    <row r="1178" spans="2:51" s="13" customFormat="1" ht="11.25">
      <c r="B1178" s="152"/>
      <c r="D1178" s="146" t="s">
        <v>149</v>
      </c>
      <c r="E1178" s="153" t="s">
        <v>19</v>
      </c>
      <c r="F1178" s="154" t="s">
        <v>526</v>
      </c>
      <c r="H1178" s="155">
        <v>67</v>
      </c>
      <c r="I1178" s="156"/>
      <c r="L1178" s="152"/>
      <c r="M1178" s="157"/>
      <c r="T1178" s="158"/>
      <c r="AT1178" s="153" t="s">
        <v>149</v>
      </c>
      <c r="AU1178" s="153" t="s">
        <v>84</v>
      </c>
      <c r="AV1178" s="13" t="s">
        <v>84</v>
      </c>
      <c r="AW1178" s="13" t="s">
        <v>36</v>
      </c>
      <c r="AX1178" s="13" t="s">
        <v>74</v>
      </c>
      <c r="AY1178" s="153" t="s">
        <v>138</v>
      </c>
    </row>
    <row r="1179" spans="2:51" s="12" customFormat="1" ht="11.25">
      <c r="B1179" s="145"/>
      <c r="D1179" s="146" t="s">
        <v>149</v>
      </c>
      <c r="E1179" s="147" t="s">
        <v>19</v>
      </c>
      <c r="F1179" s="148" t="s">
        <v>191</v>
      </c>
      <c r="H1179" s="147" t="s">
        <v>19</v>
      </c>
      <c r="I1179" s="149"/>
      <c r="L1179" s="145"/>
      <c r="M1179" s="150"/>
      <c r="T1179" s="151"/>
      <c r="AT1179" s="147" t="s">
        <v>149</v>
      </c>
      <c r="AU1179" s="147" t="s">
        <v>84</v>
      </c>
      <c r="AV1179" s="12" t="s">
        <v>82</v>
      </c>
      <c r="AW1179" s="12" t="s">
        <v>36</v>
      </c>
      <c r="AX1179" s="12" t="s">
        <v>74</v>
      </c>
      <c r="AY1179" s="147" t="s">
        <v>138</v>
      </c>
    </row>
    <row r="1180" spans="2:51" s="13" customFormat="1" ht="11.25">
      <c r="B1180" s="152"/>
      <c r="D1180" s="146" t="s">
        <v>149</v>
      </c>
      <c r="E1180" s="153" t="s">
        <v>19</v>
      </c>
      <c r="F1180" s="154" t="s">
        <v>315</v>
      </c>
      <c r="H1180" s="155">
        <v>27</v>
      </c>
      <c r="I1180" s="156"/>
      <c r="L1180" s="152"/>
      <c r="M1180" s="157"/>
      <c r="T1180" s="158"/>
      <c r="AT1180" s="153" t="s">
        <v>149</v>
      </c>
      <c r="AU1180" s="153" t="s">
        <v>84</v>
      </c>
      <c r="AV1180" s="13" t="s">
        <v>84</v>
      </c>
      <c r="AW1180" s="13" t="s">
        <v>36</v>
      </c>
      <c r="AX1180" s="13" t="s">
        <v>74</v>
      </c>
      <c r="AY1180" s="153" t="s">
        <v>138</v>
      </c>
    </row>
    <row r="1181" spans="2:51" s="13" customFormat="1" ht="11.25">
      <c r="B1181" s="152"/>
      <c r="D1181" s="146" t="s">
        <v>149</v>
      </c>
      <c r="E1181" s="153" t="s">
        <v>19</v>
      </c>
      <c r="F1181" s="154" t="s">
        <v>392</v>
      </c>
      <c r="H1181" s="155">
        <v>39</v>
      </c>
      <c r="I1181" s="156"/>
      <c r="L1181" s="152"/>
      <c r="M1181" s="157"/>
      <c r="T1181" s="158"/>
      <c r="AT1181" s="153" t="s">
        <v>149</v>
      </c>
      <c r="AU1181" s="153" t="s">
        <v>84</v>
      </c>
      <c r="AV1181" s="13" t="s">
        <v>84</v>
      </c>
      <c r="AW1181" s="13" t="s">
        <v>36</v>
      </c>
      <c r="AX1181" s="13" t="s">
        <v>74</v>
      </c>
      <c r="AY1181" s="153" t="s">
        <v>138</v>
      </c>
    </row>
    <row r="1182" spans="2:51" s="13" customFormat="1" ht="11.25">
      <c r="B1182" s="152"/>
      <c r="D1182" s="146" t="s">
        <v>149</v>
      </c>
      <c r="E1182" s="153" t="s">
        <v>19</v>
      </c>
      <c r="F1182" s="154" t="s">
        <v>1354</v>
      </c>
      <c r="H1182" s="155">
        <v>26.5</v>
      </c>
      <c r="I1182" s="156"/>
      <c r="L1182" s="152"/>
      <c r="M1182" s="157"/>
      <c r="T1182" s="158"/>
      <c r="AT1182" s="153" t="s">
        <v>149</v>
      </c>
      <c r="AU1182" s="153" t="s">
        <v>84</v>
      </c>
      <c r="AV1182" s="13" t="s">
        <v>84</v>
      </c>
      <c r="AW1182" s="13" t="s">
        <v>36</v>
      </c>
      <c r="AX1182" s="13" t="s">
        <v>74</v>
      </c>
      <c r="AY1182" s="153" t="s">
        <v>138</v>
      </c>
    </row>
    <row r="1183" spans="2:51" s="12" customFormat="1" ht="11.25">
      <c r="B1183" s="145"/>
      <c r="D1183" s="146" t="s">
        <v>149</v>
      </c>
      <c r="E1183" s="147" t="s">
        <v>19</v>
      </c>
      <c r="F1183" s="148" t="s">
        <v>1355</v>
      </c>
      <c r="H1183" s="147" t="s">
        <v>19</v>
      </c>
      <c r="I1183" s="149"/>
      <c r="L1183" s="145"/>
      <c r="M1183" s="150"/>
      <c r="T1183" s="151"/>
      <c r="AT1183" s="147" t="s">
        <v>149</v>
      </c>
      <c r="AU1183" s="147" t="s">
        <v>84</v>
      </c>
      <c r="AV1183" s="12" t="s">
        <v>82</v>
      </c>
      <c r="AW1183" s="12" t="s">
        <v>36</v>
      </c>
      <c r="AX1183" s="12" t="s">
        <v>74</v>
      </c>
      <c r="AY1183" s="147" t="s">
        <v>138</v>
      </c>
    </row>
    <row r="1184" spans="2:51" s="13" customFormat="1" ht="11.25">
      <c r="B1184" s="152"/>
      <c r="D1184" s="146" t="s">
        <v>149</v>
      </c>
      <c r="E1184" s="153" t="s">
        <v>19</v>
      </c>
      <c r="F1184" s="154" t="s">
        <v>343</v>
      </c>
      <c r="H1184" s="155">
        <v>31</v>
      </c>
      <c r="I1184" s="156"/>
      <c r="L1184" s="152"/>
      <c r="M1184" s="157"/>
      <c r="T1184" s="158"/>
      <c r="AT1184" s="153" t="s">
        <v>149</v>
      </c>
      <c r="AU1184" s="153" t="s">
        <v>84</v>
      </c>
      <c r="AV1184" s="13" t="s">
        <v>84</v>
      </c>
      <c r="AW1184" s="13" t="s">
        <v>36</v>
      </c>
      <c r="AX1184" s="13" t="s">
        <v>74</v>
      </c>
      <c r="AY1184" s="153" t="s">
        <v>138</v>
      </c>
    </row>
    <row r="1185" spans="2:51" s="13" customFormat="1" ht="11.25">
      <c r="B1185" s="152"/>
      <c r="D1185" s="146" t="s">
        <v>149</v>
      </c>
      <c r="E1185" s="153" t="s">
        <v>19</v>
      </c>
      <c r="F1185" s="154" t="s">
        <v>416</v>
      </c>
      <c r="H1185" s="155">
        <v>43</v>
      </c>
      <c r="I1185" s="156"/>
      <c r="L1185" s="152"/>
      <c r="M1185" s="157"/>
      <c r="T1185" s="158"/>
      <c r="AT1185" s="153" t="s">
        <v>149</v>
      </c>
      <c r="AU1185" s="153" t="s">
        <v>84</v>
      </c>
      <c r="AV1185" s="13" t="s">
        <v>84</v>
      </c>
      <c r="AW1185" s="13" t="s">
        <v>36</v>
      </c>
      <c r="AX1185" s="13" t="s">
        <v>74</v>
      </c>
      <c r="AY1185" s="153" t="s">
        <v>138</v>
      </c>
    </row>
    <row r="1186" spans="2:51" s="13" customFormat="1" ht="11.25">
      <c r="B1186" s="152"/>
      <c r="D1186" s="146" t="s">
        <v>149</v>
      </c>
      <c r="E1186" s="153" t="s">
        <v>19</v>
      </c>
      <c r="F1186" s="154" t="s">
        <v>327</v>
      </c>
      <c r="H1186" s="155">
        <v>29</v>
      </c>
      <c r="I1186" s="156"/>
      <c r="L1186" s="152"/>
      <c r="M1186" s="157"/>
      <c r="T1186" s="158"/>
      <c r="AT1186" s="153" t="s">
        <v>149</v>
      </c>
      <c r="AU1186" s="153" t="s">
        <v>84</v>
      </c>
      <c r="AV1186" s="13" t="s">
        <v>84</v>
      </c>
      <c r="AW1186" s="13" t="s">
        <v>36</v>
      </c>
      <c r="AX1186" s="13" t="s">
        <v>74</v>
      </c>
      <c r="AY1186" s="153" t="s">
        <v>138</v>
      </c>
    </row>
    <row r="1187" spans="2:51" s="12" customFormat="1" ht="11.25">
      <c r="B1187" s="145"/>
      <c r="D1187" s="146" t="s">
        <v>149</v>
      </c>
      <c r="E1187" s="147" t="s">
        <v>19</v>
      </c>
      <c r="F1187" s="148" t="s">
        <v>150</v>
      </c>
      <c r="H1187" s="147" t="s">
        <v>19</v>
      </c>
      <c r="I1187" s="149"/>
      <c r="L1187" s="145"/>
      <c r="M1187" s="150"/>
      <c r="T1187" s="151"/>
      <c r="AT1187" s="147" t="s">
        <v>149</v>
      </c>
      <c r="AU1187" s="147" t="s">
        <v>84</v>
      </c>
      <c r="AV1187" s="12" t="s">
        <v>82</v>
      </c>
      <c r="AW1187" s="12" t="s">
        <v>36</v>
      </c>
      <c r="AX1187" s="12" t="s">
        <v>74</v>
      </c>
      <c r="AY1187" s="147" t="s">
        <v>138</v>
      </c>
    </row>
    <row r="1188" spans="2:51" s="13" customFormat="1" ht="11.25">
      <c r="B1188" s="152"/>
      <c r="D1188" s="146" t="s">
        <v>149</v>
      </c>
      <c r="E1188" s="153" t="s">
        <v>19</v>
      </c>
      <c r="F1188" s="154" t="s">
        <v>751</v>
      </c>
      <c r="H1188" s="155">
        <v>119</v>
      </c>
      <c r="I1188" s="156"/>
      <c r="L1188" s="152"/>
      <c r="M1188" s="157"/>
      <c r="T1188" s="158"/>
      <c r="AT1188" s="153" t="s">
        <v>149</v>
      </c>
      <c r="AU1188" s="153" t="s">
        <v>84</v>
      </c>
      <c r="AV1188" s="13" t="s">
        <v>84</v>
      </c>
      <c r="AW1188" s="13" t="s">
        <v>36</v>
      </c>
      <c r="AX1188" s="13" t="s">
        <v>74</v>
      </c>
      <c r="AY1188" s="153" t="s">
        <v>138</v>
      </c>
    </row>
    <row r="1189" spans="2:51" s="12" customFormat="1" ht="11.25">
      <c r="B1189" s="145"/>
      <c r="D1189" s="146" t="s">
        <v>149</v>
      </c>
      <c r="E1189" s="147" t="s">
        <v>19</v>
      </c>
      <c r="F1189" s="148" t="s">
        <v>1356</v>
      </c>
      <c r="H1189" s="147" t="s">
        <v>19</v>
      </c>
      <c r="I1189" s="149"/>
      <c r="L1189" s="145"/>
      <c r="M1189" s="150"/>
      <c r="T1189" s="151"/>
      <c r="AT1189" s="147" t="s">
        <v>149</v>
      </c>
      <c r="AU1189" s="147" t="s">
        <v>84</v>
      </c>
      <c r="AV1189" s="12" t="s">
        <v>82</v>
      </c>
      <c r="AW1189" s="12" t="s">
        <v>36</v>
      </c>
      <c r="AX1189" s="12" t="s">
        <v>74</v>
      </c>
      <c r="AY1189" s="147" t="s">
        <v>138</v>
      </c>
    </row>
    <row r="1190" spans="2:51" s="13" customFormat="1" ht="11.25">
      <c r="B1190" s="152"/>
      <c r="D1190" s="146" t="s">
        <v>149</v>
      </c>
      <c r="E1190" s="153" t="s">
        <v>19</v>
      </c>
      <c r="F1190" s="154" t="s">
        <v>714</v>
      </c>
      <c r="H1190" s="155">
        <v>111</v>
      </c>
      <c r="I1190" s="156"/>
      <c r="L1190" s="152"/>
      <c r="M1190" s="157"/>
      <c r="T1190" s="158"/>
      <c r="AT1190" s="153" t="s">
        <v>149</v>
      </c>
      <c r="AU1190" s="153" t="s">
        <v>84</v>
      </c>
      <c r="AV1190" s="13" t="s">
        <v>84</v>
      </c>
      <c r="AW1190" s="13" t="s">
        <v>36</v>
      </c>
      <c r="AX1190" s="13" t="s">
        <v>74</v>
      </c>
      <c r="AY1190" s="153" t="s">
        <v>138</v>
      </c>
    </row>
    <row r="1191" spans="2:51" s="12" customFormat="1" ht="11.25">
      <c r="B1191" s="145"/>
      <c r="D1191" s="146" t="s">
        <v>149</v>
      </c>
      <c r="E1191" s="147" t="s">
        <v>19</v>
      </c>
      <c r="F1191" s="148" t="s">
        <v>1357</v>
      </c>
      <c r="H1191" s="147" t="s">
        <v>19</v>
      </c>
      <c r="I1191" s="149"/>
      <c r="L1191" s="145"/>
      <c r="M1191" s="150"/>
      <c r="T1191" s="151"/>
      <c r="AT1191" s="147" t="s">
        <v>149</v>
      </c>
      <c r="AU1191" s="147" t="s">
        <v>84</v>
      </c>
      <c r="AV1191" s="12" t="s">
        <v>82</v>
      </c>
      <c r="AW1191" s="12" t="s">
        <v>36</v>
      </c>
      <c r="AX1191" s="12" t="s">
        <v>74</v>
      </c>
      <c r="AY1191" s="147" t="s">
        <v>138</v>
      </c>
    </row>
    <row r="1192" spans="2:51" s="13" customFormat="1" ht="11.25">
      <c r="B1192" s="152"/>
      <c r="D1192" s="146" t="s">
        <v>149</v>
      </c>
      <c r="E1192" s="153" t="s">
        <v>19</v>
      </c>
      <c r="F1192" s="154" t="s">
        <v>583</v>
      </c>
      <c r="H1192" s="155">
        <v>81</v>
      </c>
      <c r="I1192" s="156"/>
      <c r="L1192" s="152"/>
      <c r="M1192" s="157"/>
      <c r="T1192" s="158"/>
      <c r="AT1192" s="153" t="s">
        <v>149</v>
      </c>
      <c r="AU1192" s="153" t="s">
        <v>84</v>
      </c>
      <c r="AV1192" s="13" t="s">
        <v>84</v>
      </c>
      <c r="AW1192" s="13" t="s">
        <v>36</v>
      </c>
      <c r="AX1192" s="13" t="s">
        <v>74</v>
      </c>
      <c r="AY1192" s="153" t="s">
        <v>138</v>
      </c>
    </row>
    <row r="1193" spans="2:51" s="12" customFormat="1" ht="11.25">
      <c r="B1193" s="145"/>
      <c r="D1193" s="146" t="s">
        <v>149</v>
      </c>
      <c r="E1193" s="147" t="s">
        <v>19</v>
      </c>
      <c r="F1193" s="148" t="s">
        <v>1358</v>
      </c>
      <c r="H1193" s="147" t="s">
        <v>19</v>
      </c>
      <c r="I1193" s="149"/>
      <c r="L1193" s="145"/>
      <c r="M1193" s="150"/>
      <c r="T1193" s="151"/>
      <c r="AT1193" s="147" t="s">
        <v>149</v>
      </c>
      <c r="AU1193" s="147" t="s">
        <v>84</v>
      </c>
      <c r="AV1193" s="12" t="s">
        <v>82</v>
      </c>
      <c r="AW1193" s="12" t="s">
        <v>36</v>
      </c>
      <c r="AX1193" s="12" t="s">
        <v>74</v>
      </c>
      <c r="AY1193" s="147" t="s">
        <v>138</v>
      </c>
    </row>
    <row r="1194" spans="2:51" s="13" customFormat="1" ht="11.25">
      <c r="B1194" s="152"/>
      <c r="D1194" s="146" t="s">
        <v>149</v>
      </c>
      <c r="E1194" s="153" t="s">
        <v>19</v>
      </c>
      <c r="F1194" s="154" t="s">
        <v>623</v>
      </c>
      <c r="H1194" s="155">
        <v>90</v>
      </c>
      <c r="I1194" s="156"/>
      <c r="L1194" s="152"/>
      <c r="M1194" s="157"/>
      <c r="T1194" s="158"/>
      <c r="AT1194" s="153" t="s">
        <v>149</v>
      </c>
      <c r="AU1194" s="153" t="s">
        <v>84</v>
      </c>
      <c r="AV1194" s="13" t="s">
        <v>84</v>
      </c>
      <c r="AW1194" s="13" t="s">
        <v>36</v>
      </c>
      <c r="AX1194" s="13" t="s">
        <v>74</v>
      </c>
      <c r="AY1194" s="153" t="s">
        <v>138</v>
      </c>
    </row>
    <row r="1195" spans="2:51" s="14" customFormat="1" ht="11.25">
      <c r="B1195" s="159"/>
      <c r="D1195" s="146" t="s">
        <v>149</v>
      </c>
      <c r="E1195" s="160" t="s">
        <v>19</v>
      </c>
      <c r="F1195" s="161" t="s">
        <v>202</v>
      </c>
      <c r="H1195" s="162">
        <v>1336.5</v>
      </c>
      <c r="I1195" s="163"/>
      <c r="L1195" s="159"/>
      <c r="M1195" s="164"/>
      <c r="T1195" s="165"/>
      <c r="AT1195" s="160" t="s">
        <v>149</v>
      </c>
      <c r="AU1195" s="160" t="s">
        <v>84</v>
      </c>
      <c r="AV1195" s="14" t="s">
        <v>139</v>
      </c>
      <c r="AW1195" s="14" t="s">
        <v>36</v>
      </c>
      <c r="AX1195" s="14" t="s">
        <v>82</v>
      </c>
      <c r="AY1195" s="160" t="s">
        <v>138</v>
      </c>
    </row>
    <row r="1196" spans="2:65" s="1" customFormat="1" ht="16.5" customHeight="1">
      <c r="B1196" s="32"/>
      <c r="C1196" s="169" t="s">
        <v>1433</v>
      </c>
      <c r="D1196" s="169" t="s">
        <v>397</v>
      </c>
      <c r="E1196" s="170" t="s">
        <v>1434</v>
      </c>
      <c r="F1196" s="171" t="s">
        <v>1435</v>
      </c>
      <c r="G1196" s="172" t="s">
        <v>831</v>
      </c>
      <c r="H1196" s="173">
        <v>935.55</v>
      </c>
      <c r="I1196" s="174"/>
      <c r="J1196" s="175">
        <f>ROUND(I1196*H1196,2)</f>
        <v>0</v>
      </c>
      <c r="K1196" s="171" t="s">
        <v>145</v>
      </c>
      <c r="L1196" s="176"/>
      <c r="M1196" s="177" t="s">
        <v>19</v>
      </c>
      <c r="N1196" s="178" t="s">
        <v>45</v>
      </c>
      <c r="P1196" s="137">
        <f>O1196*H1196</f>
        <v>0</v>
      </c>
      <c r="Q1196" s="137">
        <v>0.001</v>
      </c>
      <c r="R1196" s="137">
        <f>Q1196*H1196</f>
        <v>0.93555</v>
      </c>
      <c r="S1196" s="137">
        <v>0</v>
      </c>
      <c r="T1196" s="138">
        <f>S1196*H1196</f>
        <v>0</v>
      </c>
      <c r="AR1196" s="139" t="s">
        <v>348</v>
      </c>
      <c r="AT1196" s="139" t="s">
        <v>397</v>
      </c>
      <c r="AU1196" s="139" t="s">
        <v>84</v>
      </c>
      <c r="AY1196" s="17" t="s">
        <v>138</v>
      </c>
      <c r="BE1196" s="140">
        <f>IF(N1196="základní",J1196,0)</f>
        <v>0</v>
      </c>
      <c r="BF1196" s="140">
        <f>IF(N1196="snížená",J1196,0)</f>
        <v>0</v>
      </c>
      <c r="BG1196" s="140">
        <f>IF(N1196="zákl. přenesená",J1196,0)</f>
        <v>0</v>
      </c>
      <c r="BH1196" s="140">
        <f>IF(N1196="sníž. přenesená",J1196,0)</f>
        <v>0</v>
      </c>
      <c r="BI1196" s="140">
        <f>IF(N1196="nulová",J1196,0)</f>
        <v>0</v>
      </c>
      <c r="BJ1196" s="17" t="s">
        <v>82</v>
      </c>
      <c r="BK1196" s="140">
        <f>ROUND(I1196*H1196,2)</f>
        <v>0</v>
      </c>
      <c r="BL1196" s="17" t="s">
        <v>242</v>
      </c>
      <c r="BM1196" s="139" t="s">
        <v>1436</v>
      </c>
    </row>
    <row r="1197" spans="2:51" s="13" customFormat="1" ht="11.25">
      <c r="B1197" s="152"/>
      <c r="D1197" s="146" t="s">
        <v>149</v>
      </c>
      <c r="F1197" s="154" t="s">
        <v>1437</v>
      </c>
      <c r="H1197" s="155">
        <v>935.55</v>
      </c>
      <c r="I1197" s="156"/>
      <c r="L1197" s="152"/>
      <c r="M1197" s="157"/>
      <c r="T1197" s="158"/>
      <c r="AT1197" s="153" t="s">
        <v>149</v>
      </c>
      <c r="AU1197" s="153" t="s">
        <v>84</v>
      </c>
      <c r="AV1197" s="13" t="s">
        <v>84</v>
      </c>
      <c r="AW1197" s="13" t="s">
        <v>4</v>
      </c>
      <c r="AX1197" s="13" t="s">
        <v>82</v>
      </c>
      <c r="AY1197" s="153" t="s">
        <v>138</v>
      </c>
    </row>
    <row r="1198" spans="2:65" s="1" customFormat="1" ht="16.5" customHeight="1">
      <c r="B1198" s="32"/>
      <c r="C1198" s="128" t="s">
        <v>1438</v>
      </c>
      <c r="D1198" s="128" t="s">
        <v>141</v>
      </c>
      <c r="E1198" s="129" t="s">
        <v>1439</v>
      </c>
      <c r="F1198" s="130" t="s">
        <v>1440</v>
      </c>
      <c r="G1198" s="131" t="s">
        <v>144</v>
      </c>
      <c r="H1198" s="132">
        <v>117.5</v>
      </c>
      <c r="I1198" s="133"/>
      <c r="J1198" s="134">
        <f>ROUND(I1198*H1198,2)</f>
        <v>0</v>
      </c>
      <c r="K1198" s="130" t="s">
        <v>145</v>
      </c>
      <c r="L1198" s="32"/>
      <c r="M1198" s="135" t="s">
        <v>19</v>
      </c>
      <c r="N1198" s="136" t="s">
        <v>45</v>
      </c>
      <c r="P1198" s="137">
        <f>O1198*H1198</f>
        <v>0</v>
      </c>
      <c r="Q1198" s="137">
        <v>0.0002</v>
      </c>
      <c r="R1198" s="137">
        <f>Q1198*H1198</f>
        <v>0.0235</v>
      </c>
      <c r="S1198" s="137">
        <v>0</v>
      </c>
      <c r="T1198" s="138">
        <f>S1198*H1198</f>
        <v>0</v>
      </c>
      <c r="AR1198" s="139" t="s">
        <v>242</v>
      </c>
      <c r="AT1198" s="139" t="s">
        <v>141</v>
      </c>
      <c r="AU1198" s="139" t="s">
        <v>84</v>
      </c>
      <c r="AY1198" s="17" t="s">
        <v>138</v>
      </c>
      <c r="BE1198" s="140">
        <f>IF(N1198="základní",J1198,0)</f>
        <v>0</v>
      </c>
      <c r="BF1198" s="140">
        <f>IF(N1198="snížená",J1198,0)</f>
        <v>0</v>
      </c>
      <c r="BG1198" s="140">
        <f>IF(N1198="zákl. přenesená",J1198,0)</f>
        <v>0</v>
      </c>
      <c r="BH1198" s="140">
        <f>IF(N1198="sníž. přenesená",J1198,0)</f>
        <v>0</v>
      </c>
      <c r="BI1198" s="140">
        <f>IF(N1198="nulová",J1198,0)</f>
        <v>0</v>
      </c>
      <c r="BJ1198" s="17" t="s">
        <v>82</v>
      </c>
      <c r="BK1198" s="140">
        <f>ROUND(I1198*H1198,2)</f>
        <v>0</v>
      </c>
      <c r="BL1198" s="17" t="s">
        <v>242</v>
      </c>
      <c r="BM1198" s="139" t="s">
        <v>1441</v>
      </c>
    </row>
    <row r="1199" spans="2:47" s="1" customFormat="1" ht="11.25">
      <c r="B1199" s="32"/>
      <c r="D1199" s="141" t="s">
        <v>147</v>
      </c>
      <c r="F1199" s="142" t="s">
        <v>1442</v>
      </c>
      <c r="I1199" s="143"/>
      <c r="L1199" s="32"/>
      <c r="M1199" s="144"/>
      <c r="T1199" s="53"/>
      <c r="AT1199" s="17" t="s">
        <v>147</v>
      </c>
      <c r="AU1199" s="17" t="s">
        <v>84</v>
      </c>
    </row>
    <row r="1200" spans="2:51" s="12" customFormat="1" ht="11.25">
      <c r="B1200" s="145"/>
      <c r="D1200" s="146" t="s">
        <v>149</v>
      </c>
      <c r="E1200" s="147" t="s">
        <v>19</v>
      </c>
      <c r="F1200" s="148" t="s">
        <v>1369</v>
      </c>
      <c r="H1200" s="147" t="s">
        <v>19</v>
      </c>
      <c r="I1200" s="149"/>
      <c r="L1200" s="145"/>
      <c r="M1200" s="150"/>
      <c r="T1200" s="151"/>
      <c r="AT1200" s="147" t="s">
        <v>149</v>
      </c>
      <c r="AU1200" s="147" t="s">
        <v>84</v>
      </c>
      <c r="AV1200" s="12" t="s">
        <v>82</v>
      </c>
      <c r="AW1200" s="12" t="s">
        <v>36</v>
      </c>
      <c r="AX1200" s="12" t="s">
        <v>74</v>
      </c>
      <c r="AY1200" s="147" t="s">
        <v>138</v>
      </c>
    </row>
    <row r="1201" spans="2:51" s="13" customFormat="1" ht="11.25">
      <c r="B1201" s="152"/>
      <c r="D1201" s="146" t="s">
        <v>149</v>
      </c>
      <c r="E1201" s="153" t="s">
        <v>19</v>
      </c>
      <c r="F1201" s="154" t="s">
        <v>320</v>
      </c>
      <c r="H1201" s="155">
        <v>28</v>
      </c>
      <c r="I1201" s="156"/>
      <c r="L1201" s="152"/>
      <c r="M1201" s="157"/>
      <c r="T1201" s="158"/>
      <c r="AT1201" s="153" t="s">
        <v>149</v>
      </c>
      <c r="AU1201" s="153" t="s">
        <v>84</v>
      </c>
      <c r="AV1201" s="13" t="s">
        <v>84</v>
      </c>
      <c r="AW1201" s="13" t="s">
        <v>36</v>
      </c>
      <c r="AX1201" s="13" t="s">
        <v>74</v>
      </c>
      <c r="AY1201" s="153" t="s">
        <v>138</v>
      </c>
    </row>
    <row r="1202" spans="2:51" s="12" customFormat="1" ht="11.25">
      <c r="B1202" s="145"/>
      <c r="D1202" s="146" t="s">
        <v>149</v>
      </c>
      <c r="E1202" s="147" t="s">
        <v>19</v>
      </c>
      <c r="F1202" s="148" t="s">
        <v>1370</v>
      </c>
      <c r="H1202" s="147" t="s">
        <v>19</v>
      </c>
      <c r="I1202" s="149"/>
      <c r="L1202" s="145"/>
      <c r="M1202" s="150"/>
      <c r="T1202" s="151"/>
      <c r="AT1202" s="147" t="s">
        <v>149</v>
      </c>
      <c r="AU1202" s="147" t="s">
        <v>84</v>
      </c>
      <c r="AV1202" s="12" t="s">
        <v>82</v>
      </c>
      <c r="AW1202" s="12" t="s">
        <v>36</v>
      </c>
      <c r="AX1202" s="12" t="s">
        <v>74</v>
      </c>
      <c r="AY1202" s="147" t="s">
        <v>138</v>
      </c>
    </row>
    <row r="1203" spans="2:51" s="13" customFormat="1" ht="11.25">
      <c r="B1203" s="152"/>
      <c r="D1203" s="146" t="s">
        <v>149</v>
      </c>
      <c r="E1203" s="153" t="s">
        <v>19</v>
      </c>
      <c r="F1203" s="154" t="s">
        <v>1371</v>
      </c>
      <c r="H1203" s="155">
        <v>6.5</v>
      </c>
      <c r="I1203" s="156"/>
      <c r="L1203" s="152"/>
      <c r="M1203" s="157"/>
      <c r="T1203" s="158"/>
      <c r="AT1203" s="153" t="s">
        <v>149</v>
      </c>
      <c r="AU1203" s="153" t="s">
        <v>84</v>
      </c>
      <c r="AV1203" s="13" t="s">
        <v>84</v>
      </c>
      <c r="AW1203" s="13" t="s">
        <v>36</v>
      </c>
      <c r="AX1203" s="13" t="s">
        <v>74</v>
      </c>
      <c r="AY1203" s="153" t="s">
        <v>138</v>
      </c>
    </row>
    <row r="1204" spans="2:51" s="12" customFormat="1" ht="11.25">
      <c r="B1204" s="145"/>
      <c r="D1204" s="146" t="s">
        <v>149</v>
      </c>
      <c r="E1204" s="147" t="s">
        <v>19</v>
      </c>
      <c r="F1204" s="148" t="s">
        <v>1372</v>
      </c>
      <c r="H1204" s="147" t="s">
        <v>19</v>
      </c>
      <c r="I1204" s="149"/>
      <c r="L1204" s="145"/>
      <c r="M1204" s="150"/>
      <c r="T1204" s="151"/>
      <c r="AT1204" s="147" t="s">
        <v>149</v>
      </c>
      <c r="AU1204" s="147" t="s">
        <v>84</v>
      </c>
      <c r="AV1204" s="12" t="s">
        <v>82</v>
      </c>
      <c r="AW1204" s="12" t="s">
        <v>36</v>
      </c>
      <c r="AX1204" s="12" t="s">
        <v>74</v>
      </c>
      <c r="AY1204" s="147" t="s">
        <v>138</v>
      </c>
    </row>
    <row r="1205" spans="2:51" s="13" customFormat="1" ht="11.25">
      <c r="B1205" s="152"/>
      <c r="D1205" s="146" t="s">
        <v>149</v>
      </c>
      <c r="E1205" s="153" t="s">
        <v>19</v>
      </c>
      <c r="F1205" s="154" t="s">
        <v>383</v>
      </c>
      <c r="H1205" s="155">
        <v>38</v>
      </c>
      <c r="I1205" s="156"/>
      <c r="L1205" s="152"/>
      <c r="M1205" s="157"/>
      <c r="T1205" s="158"/>
      <c r="AT1205" s="153" t="s">
        <v>149</v>
      </c>
      <c r="AU1205" s="153" t="s">
        <v>84</v>
      </c>
      <c r="AV1205" s="13" t="s">
        <v>84</v>
      </c>
      <c r="AW1205" s="13" t="s">
        <v>36</v>
      </c>
      <c r="AX1205" s="13" t="s">
        <v>74</v>
      </c>
      <c r="AY1205" s="153" t="s">
        <v>138</v>
      </c>
    </row>
    <row r="1206" spans="2:51" s="12" customFormat="1" ht="11.25">
      <c r="B1206" s="145"/>
      <c r="D1206" s="146" t="s">
        <v>149</v>
      </c>
      <c r="E1206" s="147" t="s">
        <v>19</v>
      </c>
      <c r="F1206" s="148" t="s">
        <v>1373</v>
      </c>
      <c r="H1206" s="147" t="s">
        <v>19</v>
      </c>
      <c r="I1206" s="149"/>
      <c r="L1206" s="145"/>
      <c r="M1206" s="150"/>
      <c r="T1206" s="151"/>
      <c r="AT1206" s="147" t="s">
        <v>149</v>
      </c>
      <c r="AU1206" s="147" t="s">
        <v>84</v>
      </c>
      <c r="AV1206" s="12" t="s">
        <v>82</v>
      </c>
      <c r="AW1206" s="12" t="s">
        <v>36</v>
      </c>
      <c r="AX1206" s="12" t="s">
        <v>74</v>
      </c>
      <c r="AY1206" s="147" t="s">
        <v>138</v>
      </c>
    </row>
    <row r="1207" spans="2:51" s="13" customFormat="1" ht="11.25">
      <c r="B1207" s="152"/>
      <c r="D1207" s="146" t="s">
        <v>149</v>
      </c>
      <c r="E1207" s="153" t="s">
        <v>19</v>
      </c>
      <c r="F1207" s="154" t="s">
        <v>327</v>
      </c>
      <c r="H1207" s="155">
        <v>29</v>
      </c>
      <c r="I1207" s="156"/>
      <c r="L1207" s="152"/>
      <c r="M1207" s="157"/>
      <c r="T1207" s="158"/>
      <c r="AT1207" s="153" t="s">
        <v>149</v>
      </c>
      <c r="AU1207" s="153" t="s">
        <v>84</v>
      </c>
      <c r="AV1207" s="13" t="s">
        <v>84</v>
      </c>
      <c r="AW1207" s="13" t="s">
        <v>36</v>
      </c>
      <c r="AX1207" s="13" t="s">
        <v>74</v>
      </c>
      <c r="AY1207" s="153" t="s">
        <v>138</v>
      </c>
    </row>
    <row r="1208" spans="2:51" s="12" customFormat="1" ht="11.25">
      <c r="B1208" s="145"/>
      <c r="D1208" s="146" t="s">
        <v>149</v>
      </c>
      <c r="E1208" s="147" t="s">
        <v>19</v>
      </c>
      <c r="F1208" s="148" t="s">
        <v>1374</v>
      </c>
      <c r="H1208" s="147" t="s">
        <v>19</v>
      </c>
      <c r="I1208" s="149"/>
      <c r="L1208" s="145"/>
      <c r="M1208" s="150"/>
      <c r="T1208" s="151"/>
      <c r="AT1208" s="147" t="s">
        <v>149</v>
      </c>
      <c r="AU1208" s="147" t="s">
        <v>84</v>
      </c>
      <c r="AV1208" s="12" t="s">
        <v>82</v>
      </c>
      <c r="AW1208" s="12" t="s">
        <v>36</v>
      </c>
      <c r="AX1208" s="12" t="s">
        <v>74</v>
      </c>
      <c r="AY1208" s="147" t="s">
        <v>138</v>
      </c>
    </row>
    <row r="1209" spans="2:51" s="13" customFormat="1" ht="11.25">
      <c r="B1209" s="152"/>
      <c r="D1209" s="146" t="s">
        <v>149</v>
      </c>
      <c r="E1209" s="153" t="s">
        <v>19</v>
      </c>
      <c r="F1209" s="154" t="s">
        <v>242</v>
      </c>
      <c r="H1209" s="155">
        <v>16</v>
      </c>
      <c r="I1209" s="156"/>
      <c r="L1209" s="152"/>
      <c r="M1209" s="157"/>
      <c r="T1209" s="158"/>
      <c r="AT1209" s="153" t="s">
        <v>149</v>
      </c>
      <c r="AU1209" s="153" t="s">
        <v>84</v>
      </c>
      <c r="AV1209" s="13" t="s">
        <v>84</v>
      </c>
      <c r="AW1209" s="13" t="s">
        <v>36</v>
      </c>
      <c r="AX1209" s="13" t="s">
        <v>74</v>
      </c>
      <c r="AY1209" s="153" t="s">
        <v>138</v>
      </c>
    </row>
    <row r="1210" spans="2:51" s="14" customFormat="1" ht="11.25">
      <c r="B1210" s="159"/>
      <c r="D1210" s="146" t="s">
        <v>149</v>
      </c>
      <c r="E1210" s="160" t="s">
        <v>19</v>
      </c>
      <c r="F1210" s="161" t="s">
        <v>202</v>
      </c>
      <c r="H1210" s="162">
        <v>117.5</v>
      </c>
      <c r="I1210" s="163"/>
      <c r="L1210" s="159"/>
      <c r="M1210" s="164"/>
      <c r="T1210" s="165"/>
      <c r="AT1210" s="160" t="s">
        <v>149</v>
      </c>
      <c r="AU1210" s="160" t="s">
        <v>84</v>
      </c>
      <c r="AV1210" s="14" t="s">
        <v>139</v>
      </c>
      <c r="AW1210" s="14" t="s">
        <v>36</v>
      </c>
      <c r="AX1210" s="14" t="s">
        <v>82</v>
      </c>
      <c r="AY1210" s="160" t="s">
        <v>138</v>
      </c>
    </row>
    <row r="1211" spans="2:65" s="1" customFormat="1" ht="16.5" customHeight="1">
      <c r="B1211" s="32"/>
      <c r="C1211" s="169" t="s">
        <v>1443</v>
      </c>
      <c r="D1211" s="169" t="s">
        <v>397</v>
      </c>
      <c r="E1211" s="170" t="s">
        <v>1444</v>
      </c>
      <c r="F1211" s="171" t="s">
        <v>1445</v>
      </c>
      <c r="G1211" s="172" t="s">
        <v>144</v>
      </c>
      <c r="H1211" s="173">
        <v>135.125</v>
      </c>
      <c r="I1211" s="174"/>
      <c r="J1211" s="175">
        <f>ROUND(I1211*H1211,2)</f>
        <v>0</v>
      </c>
      <c r="K1211" s="171" t="s">
        <v>19</v>
      </c>
      <c r="L1211" s="176"/>
      <c r="M1211" s="177" t="s">
        <v>19</v>
      </c>
      <c r="N1211" s="178" t="s">
        <v>45</v>
      </c>
      <c r="P1211" s="137">
        <f>O1211*H1211</f>
        <v>0</v>
      </c>
      <c r="Q1211" s="137">
        <v>0</v>
      </c>
      <c r="R1211" s="137">
        <f>Q1211*H1211</f>
        <v>0</v>
      </c>
      <c r="S1211" s="137">
        <v>0</v>
      </c>
      <c r="T1211" s="138">
        <f>S1211*H1211</f>
        <v>0</v>
      </c>
      <c r="AR1211" s="139" t="s">
        <v>348</v>
      </c>
      <c r="AT1211" s="139" t="s">
        <v>397</v>
      </c>
      <c r="AU1211" s="139" t="s">
        <v>84</v>
      </c>
      <c r="AY1211" s="17" t="s">
        <v>138</v>
      </c>
      <c r="BE1211" s="140">
        <f>IF(N1211="základní",J1211,0)</f>
        <v>0</v>
      </c>
      <c r="BF1211" s="140">
        <f>IF(N1211="snížená",J1211,0)</f>
        <v>0</v>
      </c>
      <c r="BG1211" s="140">
        <f>IF(N1211="zákl. přenesená",J1211,0)</f>
        <v>0</v>
      </c>
      <c r="BH1211" s="140">
        <f>IF(N1211="sníž. přenesená",J1211,0)</f>
        <v>0</v>
      </c>
      <c r="BI1211" s="140">
        <f>IF(N1211="nulová",J1211,0)</f>
        <v>0</v>
      </c>
      <c r="BJ1211" s="17" t="s">
        <v>82</v>
      </c>
      <c r="BK1211" s="140">
        <f>ROUND(I1211*H1211,2)</f>
        <v>0</v>
      </c>
      <c r="BL1211" s="17" t="s">
        <v>242</v>
      </c>
      <c r="BM1211" s="139" t="s">
        <v>1446</v>
      </c>
    </row>
    <row r="1212" spans="2:51" s="13" customFormat="1" ht="11.25">
      <c r="B1212" s="152"/>
      <c r="D1212" s="146" t="s">
        <v>149</v>
      </c>
      <c r="F1212" s="154" t="s">
        <v>1447</v>
      </c>
      <c r="H1212" s="155">
        <v>135.125</v>
      </c>
      <c r="I1212" s="156"/>
      <c r="L1212" s="152"/>
      <c r="M1212" s="157"/>
      <c r="T1212" s="158"/>
      <c r="AT1212" s="153" t="s">
        <v>149</v>
      </c>
      <c r="AU1212" s="153" t="s">
        <v>84</v>
      </c>
      <c r="AV1212" s="13" t="s">
        <v>84</v>
      </c>
      <c r="AW1212" s="13" t="s">
        <v>4</v>
      </c>
      <c r="AX1212" s="13" t="s">
        <v>82</v>
      </c>
      <c r="AY1212" s="153" t="s">
        <v>138</v>
      </c>
    </row>
    <row r="1213" spans="2:65" s="1" customFormat="1" ht="21.75" customHeight="1">
      <c r="B1213" s="32"/>
      <c r="C1213" s="128" t="s">
        <v>1448</v>
      </c>
      <c r="D1213" s="128" t="s">
        <v>141</v>
      </c>
      <c r="E1213" s="129" t="s">
        <v>1449</v>
      </c>
      <c r="F1213" s="130" t="s">
        <v>1450</v>
      </c>
      <c r="G1213" s="131" t="s">
        <v>144</v>
      </c>
      <c r="H1213" s="132">
        <v>117.5</v>
      </c>
      <c r="I1213" s="133"/>
      <c r="J1213" s="134">
        <f>ROUND(I1213*H1213,2)</f>
        <v>0</v>
      </c>
      <c r="K1213" s="130" t="s">
        <v>145</v>
      </c>
      <c r="L1213" s="32"/>
      <c r="M1213" s="135" t="s">
        <v>19</v>
      </c>
      <c r="N1213" s="136" t="s">
        <v>45</v>
      </c>
      <c r="P1213" s="137">
        <f>O1213*H1213</f>
        <v>0</v>
      </c>
      <c r="Q1213" s="137">
        <v>0</v>
      </c>
      <c r="R1213" s="137">
        <f>Q1213*H1213</f>
        <v>0</v>
      </c>
      <c r="S1213" s="137">
        <v>0</v>
      </c>
      <c r="T1213" s="138">
        <f>S1213*H1213</f>
        <v>0</v>
      </c>
      <c r="AR1213" s="139" t="s">
        <v>242</v>
      </c>
      <c r="AT1213" s="139" t="s">
        <v>141</v>
      </c>
      <c r="AU1213" s="139" t="s">
        <v>84</v>
      </c>
      <c r="AY1213" s="17" t="s">
        <v>138</v>
      </c>
      <c r="BE1213" s="140">
        <f>IF(N1213="základní",J1213,0)</f>
        <v>0</v>
      </c>
      <c r="BF1213" s="140">
        <f>IF(N1213="snížená",J1213,0)</f>
        <v>0</v>
      </c>
      <c r="BG1213" s="140">
        <f>IF(N1213="zákl. přenesená",J1213,0)</f>
        <v>0</v>
      </c>
      <c r="BH1213" s="140">
        <f>IF(N1213="sníž. přenesená",J1213,0)</f>
        <v>0</v>
      </c>
      <c r="BI1213" s="140">
        <f>IF(N1213="nulová",J1213,0)</f>
        <v>0</v>
      </c>
      <c r="BJ1213" s="17" t="s">
        <v>82</v>
      </c>
      <c r="BK1213" s="140">
        <f>ROUND(I1213*H1213,2)</f>
        <v>0</v>
      </c>
      <c r="BL1213" s="17" t="s">
        <v>242</v>
      </c>
      <c r="BM1213" s="139" t="s">
        <v>1451</v>
      </c>
    </row>
    <row r="1214" spans="2:47" s="1" customFormat="1" ht="11.25">
      <c r="B1214" s="32"/>
      <c r="D1214" s="141" t="s">
        <v>147</v>
      </c>
      <c r="F1214" s="142" t="s">
        <v>1452</v>
      </c>
      <c r="I1214" s="143"/>
      <c r="L1214" s="32"/>
      <c r="M1214" s="144"/>
      <c r="T1214" s="53"/>
      <c r="AT1214" s="17" t="s">
        <v>147</v>
      </c>
      <c r="AU1214" s="17" t="s">
        <v>84</v>
      </c>
    </row>
    <row r="1215" spans="2:51" s="12" customFormat="1" ht="11.25">
      <c r="B1215" s="145"/>
      <c r="D1215" s="146" t="s">
        <v>149</v>
      </c>
      <c r="E1215" s="147" t="s">
        <v>19</v>
      </c>
      <c r="F1215" s="148" t="s">
        <v>1369</v>
      </c>
      <c r="H1215" s="147" t="s">
        <v>19</v>
      </c>
      <c r="I1215" s="149"/>
      <c r="L1215" s="145"/>
      <c r="M1215" s="150"/>
      <c r="T1215" s="151"/>
      <c r="AT1215" s="147" t="s">
        <v>149</v>
      </c>
      <c r="AU1215" s="147" t="s">
        <v>84</v>
      </c>
      <c r="AV1215" s="12" t="s">
        <v>82</v>
      </c>
      <c r="AW1215" s="12" t="s">
        <v>36</v>
      </c>
      <c r="AX1215" s="12" t="s">
        <v>74</v>
      </c>
      <c r="AY1215" s="147" t="s">
        <v>138</v>
      </c>
    </row>
    <row r="1216" spans="2:51" s="13" customFormat="1" ht="11.25">
      <c r="B1216" s="152"/>
      <c r="D1216" s="146" t="s">
        <v>149</v>
      </c>
      <c r="E1216" s="153" t="s">
        <v>19</v>
      </c>
      <c r="F1216" s="154" t="s">
        <v>320</v>
      </c>
      <c r="H1216" s="155">
        <v>28</v>
      </c>
      <c r="I1216" s="156"/>
      <c r="L1216" s="152"/>
      <c r="M1216" s="157"/>
      <c r="T1216" s="158"/>
      <c r="AT1216" s="153" t="s">
        <v>149</v>
      </c>
      <c r="AU1216" s="153" t="s">
        <v>84</v>
      </c>
      <c r="AV1216" s="13" t="s">
        <v>84</v>
      </c>
      <c r="AW1216" s="13" t="s">
        <v>36</v>
      </c>
      <c r="AX1216" s="13" t="s">
        <v>74</v>
      </c>
      <c r="AY1216" s="153" t="s">
        <v>138</v>
      </c>
    </row>
    <row r="1217" spans="2:51" s="12" customFormat="1" ht="11.25">
      <c r="B1217" s="145"/>
      <c r="D1217" s="146" t="s">
        <v>149</v>
      </c>
      <c r="E1217" s="147" t="s">
        <v>19</v>
      </c>
      <c r="F1217" s="148" t="s">
        <v>1370</v>
      </c>
      <c r="H1217" s="147" t="s">
        <v>19</v>
      </c>
      <c r="I1217" s="149"/>
      <c r="L1217" s="145"/>
      <c r="M1217" s="150"/>
      <c r="T1217" s="151"/>
      <c r="AT1217" s="147" t="s">
        <v>149</v>
      </c>
      <c r="AU1217" s="147" t="s">
        <v>84</v>
      </c>
      <c r="AV1217" s="12" t="s">
        <v>82</v>
      </c>
      <c r="AW1217" s="12" t="s">
        <v>36</v>
      </c>
      <c r="AX1217" s="12" t="s">
        <v>74</v>
      </c>
      <c r="AY1217" s="147" t="s">
        <v>138</v>
      </c>
    </row>
    <row r="1218" spans="2:51" s="13" customFormat="1" ht="11.25">
      <c r="B1218" s="152"/>
      <c r="D1218" s="146" t="s">
        <v>149</v>
      </c>
      <c r="E1218" s="153" t="s">
        <v>19</v>
      </c>
      <c r="F1218" s="154" t="s">
        <v>1371</v>
      </c>
      <c r="H1218" s="155">
        <v>6.5</v>
      </c>
      <c r="I1218" s="156"/>
      <c r="L1218" s="152"/>
      <c r="M1218" s="157"/>
      <c r="T1218" s="158"/>
      <c r="AT1218" s="153" t="s">
        <v>149</v>
      </c>
      <c r="AU1218" s="153" t="s">
        <v>84</v>
      </c>
      <c r="AV1218" s="13" t="s">
        <v>84</v>
      </c>
      <c r="AW1218" s="13" t="s">
        <v>36</v>
      </c>
      <c r="AX1218" s="13" t="s">
        <v>74</v>
      </c>
      <c r="AY1218" s="153" t="s">
        <v>138</v>
      </c>
    </row>
    <row r="1219" spans="2:51" s="12" customFormat="1" ht="11.25">
      <c r="B1219" s="145"/>
      <c r="D1219" s="146" t="s">
        <v>149</v>
      </c>
      <c r="E1219" s="147" t="s">
        <v>19</v>
      </c>
      <c r="F1219" s="148" t="s">
        <v>1372</v>
      </c>
      <c r="H1219" s="147" t="s">
        <v>19</v>
      </c>
      <c r="I1219" s="149"/>
      <c r="L1219" s="145"/>
      <c r="M1219" s="150"/>
      <c r="T1219" s="151"/>
      <c r="AT1219" s="147" t="s">
        <v>149</v>
      </c>
      <c r="AU1219" s="147" t="s">
        <v>84</v>
      </c>
      <c r="AV1219" s="12" t="s">
        <v>82</v>
      </c>
      <c r="AW1219" s="12" t="s">
        <v>36</v>
      </c>
      <c r="AX1219" s="12" t="s">
        <v>74</v>
      </c>
      <c r="AY1219" s="147" t="s">
        <v>138</v>
      </c>
    </row>
    <row r="1220" spans="2:51" s="13" customFormat="1" ht="11.25">
      <c r="B1220" s="152"/>
      <c r="D1220" s="146" t="s">
        <v>149</v>
      </c>
      <c r="E1220" s="153" t="s">
        <v>19</v>
      </c>
      <c r="F1220" s="154" t="s">
        <v>383</v>
      </c>
      <c r="H1220" s="155">
        <v>38</v>
      </c>
      <c r="I1220" s="156"/>
      <c r="L1220" s="152"/>
      <c r="M1220" s="157"/>
      <c r="T1220" s="158"/>
      <c r="AT1220" s="153" t="s">
        <v>149</v>
      </c>
      <c r="AU1220" s="153" t="s">
        <v>84</v>
      </c>
      <c r="AV1220" s="13" t="s">
        <v>84</v>
      </c>
      <c r="AW1220" s="13" t="s">
        <v>36</v>
      </c>
      <c r="AX1220" s="13" t="s">
        <v>74</v>
      </c>
      <c r="AY1220" s="153" t="s">
        <v>138</v>
      </c>
    </row>
    <row r="1221" spans="2:51" s="12" customFormat="1" ht="11.25">
      <c r="B1221" s="145"/>
      <c r="D1221" s="146" t="s">
        <v>149</v>
      </c>
      <c r="E1221" s="147" t="s">
        <v>19</v>
      </c>
      <c r="F1221" s="148" t="s">
        <v>1373</v>
      </c>
      <c r="H1221" s="147" t="s">
        <v>19</v>
      </c>
      <c r="I1221" s="149"/>
      <c r="L1221" s="145"/>
      <c r="M1221" s="150"/>
      <c r="T1221" s="151"/>
      <c r="AT1221" s="147" t="s">
        <v>149</v>
      </c>
      <c r="AU1221" s="147" t="s">
        <v>84</v>
      </c>
      <c r="AV1221" s="12" t="s">
        <v>82</v>
      </c>
      <c r="AW1221" s="12" t="s">
        <v>36</v>
      </c>
      <c r="AX1221" s="12" t="s">
        <v>74</v>
      </c>
      <c r="AY1221" s="147" t="s">
        <v>138</v>
      </c>
    </row>
    <row r="1222" spans="2:51" s="13" customFormat="1" ht="11.25">
      <c r="B1222" s="152"/>
      <c r="D1222" s="146" t="s">
        <v>149</v>
      </c>
      <c r="E1222" s="153" t="s">
        <v>19</v>
      </c>
      <c r="F1222" s="154" t="s">
        <v>327</v>
      </c>
      <c r="H1222" s="155">
        <v>29</v>
      </c>
      <c r="I1222" s="156"/>
      <c r="L1222" s="152"/>
      <c r="M1222" s="157"/>
      <c r="T1222" s="158"/>
      <c r="AT1222" s="153" t="s">
        <v>149</v>
      </c>
      <c r="AU1222" s="153" t="s">
        <v>84</v>
      </c>
      <c r="AV1222" s="13" t="s">
        <v>84</v>
      </c>
      <c r="AW1222" s="13" t="s">
        <v>36</v>
      </c>
      <c r="AX1222" s="13" t="s">
        <v>74</v>
      </c>
      <c r="AY1222" s="153" t="s">
        <v>138</v>
      </c>
    </row>
    <row r="1223" spans="2:51" s="12" customFormat="1" ht="11.25">
      <c r="B1223" s="145"/>
      <c r="D1223" s="146" t="s">
        <v>149</v>
      </c>
      <c r="E1223" s="147" t="s">
        <v>19</v>
      </c>
      <c r="F1223" s="148" t="s">
        <v>1374</v>
      </c>
      <c r="H1223" s="147" t="s">
        <v>19</v>
      </c>
      <c r="I1223" s="149"/>
      <c r="L1223" s="145"/>
      <c r="M1223" s="150"/>
      <c r="T1223" s="151"/>
      <c r="AT1223" s="147" t="s">
        <v>149</v>
      </c>
      <c r="AU1223" s="147" t="s">
        <v>84</v>
      </c>
      <c r="AV1223" s="12" t="s">
        <v>82</v>
      </c>
      <c r="AW1223" s="12" t="s">
        <v>36</v>
      </c>
      <c r="AX1223" s="12" t="s">
        <v>74</v>
      </c>
      <c r="AY1223" s="147" t="s">
        <v>138</v>
      </c>
    </row>
    <row r="1224" spans="2:51" s="13" customFormat="1" ht="11.25">
      <c r="B1224" s="152"/>
      <c r="D1224" s="146" t="s">
        <v>149</v>
      </c>
      <c r="E1224" s="153" t="s">
        <v>19</v>
      </c>
      <c r="F1224" s="154" t="s">
        <v>242</v>
      </c>
      <c r="H1224" s="155">
        <v>16</v>
      </c>
      <c r="I1224" s="156"/>
      <c r="L1224" s="152"/>
      <c r="M1224" s="157"/>
      <c r="T1224" s="158"/>
      <c r="AT1224" s="153" t="s">
        <v>149</v>
      </c>
      <c r="AU1224" s="153" t="s">
        <v>84</v>
      </c>
      <c r="AV1224" s="13" t="s">
        <v>84</v>
      </c>
      <c r="AW1224" s="13" t="s">
        <v>36</v>
      </c>
      <c r="AX1224" s="13" t="s">
        <v>74</v>
      </c>
      <c r="AY1224" s="153" t="s">
        <v>138</v>
      </c>
    </row>
    <row r="1225" spans="2:51" s="14" customFormat="1" ht="11.25">
      <c r="B1225" s="159"/>
      <c r="D1225" s="146" t="s">
        <v>149</v>
      </c>
      <c r="E1225" s="160" t="s">
        <v>19</v>
      </c>
      <c r="F1225" s="161" t="s">
        <v>202</v>
      </c>
      <c r="H1225" s="162">
        <v>117.5</v>
      </c>
      <c r="I1225" s="163"/>
      <c r="L1225" s="159"/>
      <c r="M1225" s="164"/>
      <c r="T1225" s="165"/>
      <c r="AT1225" s="160" t="s">
        <v>149</v>
      </c>
      <c r="AU1225" s="160" t="s">
        <v>84</v>
      </c>
      <c r="AV1225" s="14" t="s">
        <v>139</v>
      </c>
      <c r="AW1225" s="14" t="s">
        <v>36</v>
      </c>
      <c r="AX1225" s="14" t="s">
        <v>82</v>
      </c>
      <c r="AY1225" s="160" t="s">
        <v>138</v>
      </c>
    </row>
    <row r="1226" spans="2:63" s="11" customFormat="1" ht="22.9" customHeight="1">
      <c r="B1226" s="116"/>
      <c r="D1226" s="117" t="s">
        <v>73</v>
      </c>
      <c r="E1226" s="126" t="s">
        <v>1453</v>
      </c>
      <c r="F1226" s="126" t="s">
        <v>1454</v>
      </c>
      <c r="I1226" s="119"/>
      <c r="J1226" s="127">
        <f>BK1226</f>
        <v>0</v>
      </c>
      <c r="L1226" s="116"/>
      <c r="M1226" s="121"/>
      <c r="P1226" s="122">
        <f>P1227</f>
        <v>0</v>
      </c>
      <c r="R1226" s="122">
        <f>R1227</f>
        <v>0</v>
      </c>
      <c r="T1226" s="123">
        <f>T1227</f>
        <v>0</v>
      </c>
      <c r="AR1226" s="117" t="s">
        <v>84</v>
      </c>
      <c r="AT1226" s="124" t="s">
        <v>73</v>
      </c>
      <c r="AU1226" s="124" t="s">
        <v>82</v>
      </c>
      <c r="AY1226" s="117" t="s">
        <v>138</v>
      </c>
      <c r="BK1226" s="125">
        <f>BK1227</f>
        <v>0</v>
      </c>
    </row>
    <row r="1227" spans="2:65" s="1" customFormat="1" ht="16.5" customHeight="1">
      <c r="B1227" s="32"/>
      <c r="C1227" s="128" t="s">
        <v>1455</v>
      </c>
      <c r="D1227" s="128" t="s">
        <v>141</v>
      </c>
      <c r="E1227" s="129" t="s">
        <v>1456</v>
      </c>
      <c r="F1227" s="130" t="s">
        <v>1457</v>
      </c>
      <c r="G1227" s="131" t="s">
        <v>597</v>
      </c>
      <c r="H1227" s="132">
        <v>1</v>
      </c>
      <c r="I1227" s="133"/>
      <c r="J1227" s="134">
        <f>ROUND(I1227*H1227,2)</f>
        <v>0</v>
      </c>
      <c r="K1227" s="130" t="s">
        <v>19</v>
      </c>
      <c r="L1227" s="32"/>
      <c r="M1227" s="135" t="s">
        <v>19</v>
      </c>
      <c r="N1227" s="136" t="s">
        <v>45</v>
      </c>
      <c r="P1227" s="137">
        <f>O1227*H1227</f>
        <v>0</v>
      </c>
      <c r="Q1227" s="137">
        <v>0</v>
      </c>
      <c r="R1227" s="137">
        <f>Q1227*H1227</f>
        <v>0</v>
      </c>
      <c r="S1227" s="137">
        <v>0</v>
      </c>
      <c r="T1227" s="138">
        <f>S1227*H1227</f>
        <v>0</v>
      </c>
      <c r="AR1227" s="139" t="s">
        <v>242</v>
      </c>
      <c r="AT1227" s="139" t="s">
        <v>141</v>
      </c>
      <c r="AU1227" s="139" t="s">
        <v>84</v>
      </c>
      <c r="AY1227" s="17" t="s">
        <v>138</v>
      </c>
      <c r="BE1227" s="140">
        <f>IF(N1227="základní",J1227,0)</f>
        <v>0</v>
      </c>
      <c r="BF1227" s="140">
        <f>IF(N1227="snížená",J1227,0)</f>
        <v>0</v>
      </c>
      <c r="BG1227" s="140">
        <f>IF(N1227="zákl. přenesená",J1227,0)</f>
        <v>0</v>
      </c>
      <c r="BH1227" s="140">
        <f>IF(N1227="sníž. přenesená",J1227,0)</f>
        <v>0</v>
      </c>
      <c r="BI1227" s="140">
        <f>IF(N1227="nulová",J1227,0)</f>
        <v>0</v>
      </c>
      <c r="BJ1227" s="17" t="s">
        <v>82</v>
      </c>
      <c r="BK1227" s="140">
        <f>ROUND(I1227*H1227,2)</f>
        <v>0</v>
      </c>
      <c r="BL1227" s="17" t="s">
        <v>242</v>
      </c>
      <c r="BM1227" s="139" t="s">
        <v>1458</v>
      </c>
    </row>
    <row r="1228" spans="2:63" s="11" customFormat="1" ht="25.9" customHeight="1">
      <c r="B1228" s="116"/>
      <c r="D1228" s="117" t="s">
        <v>73</v>
      </c>
      <c r="E1228" s="118" t="s">
        <v>1459</v>
      </c>
      <c r="F1228" s="118" t="s">
        <v>1460</v>
      </c>
      <c r="I1228" s="119"/>
      <c r="J1228" s="120">
        <f>BK1228</f>
        <v>0</v>
      </c>
      <c r="L1228" s="116"/>
      <c r="M1228" s="121"/>
      <c r="P1228" s="122">
        <f>P1229</f>
        <v>0</v>
      </c>
      <c r="R1228" s="122">
        <f>R1229</f>
        <v>0</v>
      </c>
      <c r="T1228" s="123">
        <f>T1229</f>
        <v>0</v>
      </c>
      <c r="AR1228" s="117" t="s">
        <v>166</v>
      </c>
      <c r="AT1228" s="124" t="s">
        <v>73</v>
      </c>
      <c r="AU1228" s="124" t="s">
        <v>74</v>
      </c>
      <c r="AY1228" s="117" t="s">
        <v>138</v>
      </c>
      <c r="BK1228" s="125">
        <f>BK1229</f>
        <v>0</v>
      </c>
    </row>
    <row r="1229" spans="2:63" s="11" customFormat="1" ht="22.9" customHeight="1">
      <c r="B1229" s="116"/>
      <c r="D1229" s="117" t="s">
        <v>73</v>
      </c>
      <c r="E1229" s="126" t="s">
        <v>1461</v>
      </c>
      <c r="F1229" s="126" t="s">
        <v>1462</v>
      </c>
      <c r="I1229" s="119"/>
      <c r="J1229" s="127">
        <f>BK1229</f>
        <v>0</v>
      </c>
      <c r="L1229" s="116"/>
      <c r="M1229" s="121"/>
      <c r="P1229" s="122">
        <f>SUM(P1230:P1231)</f>
        <v>0</v>
      </c>
      <c r="R1229" s="122">
        <f>SUM(R1230:R1231)</f>
        <v>0</v>
      </c>
      <c r="T1229" s="123">
        <f>SUM(T1230:T1231)</f>
        <v>0</v>
      </c>
      <c r="AR1229" s="117" t="s">
        <v>166</v>
      </c>
      <c r="AT1229" s="124" t="s">
        <v>73</v>
      </c>
      <c r="AU1229" s="124" t="s">
        <v>82</v>
      </c>
      <c r="AY1229" s="117" t="s">
        <v>138</v>
      </c>
      <c r="BK1229" s="125">
        <f>SUM(BK1230:BK1231)</f>
        <v>0</v>
      </c>
    </row>
    <row r="1230" spans="2:65" s="1" customFormat="1" ht="24.2" customHeight="1">
      <c r="B1230" s="32"/>
      <c r="C1230" s="128" t="s">
        <v>1463</v>
      </c>
      <c r="D1230" s="128" t="s">
        <v>141</v>
      </c>
      <c r="E1230" s="129" t="s">
        <v>1464</v>
      </c>
      <c r="F1230" s="130" t="s">
        <v>1465</v>
      </c>
      <c r="G1230" s="131" t="s">
        <v>597</v>
      </c>
      <c r="H1230" s="132">
        <v>1</v>
      </c>
      <c r="I1230" s="133"/>
      <c r="J1230" s="134">
        <f>ROUND(I1230*H1230,2)</f>
        <v>0</v>
      </c>
      <c r="K1230" s="130" t="s">
        <v>145</v>
      </c>
      <c r="L1230" s="32"/>
      <c r="M1230" s="135" t="s">
        <v>19</v>
      </c>
      <c r="N1230" s="136" t="s">
        <v>45</v>
      </c>
      <c r="P1230" s="137">
        <f>O1230*H1230</f>
        <v>0</v>
      </c>
      <c r="Q1230" s="137">
        <v>0</v>
      </c>
      <c r="R1230" s="137">
        <f>Q1230*H1230</f>
        <v>0</v>
      </c>
      <c r="S1230" s="137">
        <v>0</v>
      </c>
      <c r="T1230" s="138">
        <f>S1230*H1230</f>
        <v>0</v>
      </c>
      <c r="AR1230" s="139" t="s">
        <v>1466</v>
      </c>
      <c r="AT1230" s="139" t="s">
        <v>141</v>
      </c>
      <c r="AU1230" s="139" t="s">
        <v>84</v>
      </c>
      <c r="AY1230" s="17" t="s">
        <v>138</v>
      </c>
      <c r="BE1230" s="140">
        <f>IF(N1230="základní",J1230,0)</f>
        <v>0</v>
      </c>
      <c r="BF1230" s="140">
        <f>IF(N1230="snížená",J1230,0)</f>
        <v>0</v>
      </c>
      <c r="BG1230" s="140">
        <f>IF(N1230="zákl. přenesená",J1230,0)</f>
        <v>0</v>
      </c>
      <c r="BH1230" s="140">
        <f>IF(N1230="sníž. přenesená",J1230,0)</f>
        <v>0</v>
      </c>
      <c r="BI1230" s="140">
        <f>IF(N1230="nulová",J1230,0)</f>
        <v>0</v>
      </c>
      <c r="BJ1230" s="17" t="s">
        <v>82</v>
      </c>
      <c r="BK1230" s="140">
        <f>ROUND(I1230*H1230,2)</f>
        <v>0</v>
      </c>
      <c r="BL1230" s="17" t="s">
        <v>1466</v>
      </c>
      <c r="BM1230" s="139" t="s">
        <v>1467</v>
      </c>
    </row>
    <row r="1231" spans="2:47" s="1" customFormat="1" ht="11.25">
      <c r="B1231" s="32"/>
      <c r="D1231" s="141" t="s">
        <v>147</v>
      </c>
      <c r="F1231" s="142" t="s">
        <v>1468</v>
      </c>
      <c r="I1231" s="143"/>
      <c r="L1231" s="32"/>
      <c r="M1231" s="180"/>
      <c r="N1231" s="181"/>
      <c r="O1231" s="181"/>
      <c r="P1231" s="181"/>
      <c r="Q1231" s="181"/>
      <c r="R1231" s="181"/>
      <c r="S1231" s="181"/>
      <c r="T1231" s="182"/>
      <c r="AT1231" s="17" t="s">
        <v>147</v>
      </c>
      <c r="AU1231" s="17" t="s">
        <v>84</v>
      </c>
    </row>
    <row r="1232" spans="2:12" s="1" customFormat="1" ht="6.95" customHeight="1">
      <c r="B1232" s="41"/>
      <c r="C1232" s="42"/>
      <c r="D1232" s="42"/>
      <c r="E1232" s="42"/>
      <c r="F1232" s="42"/>
      <c r="G1232" s="42"/>
      <c r="H1232" s="42"/>
      <c r="I1232" s="42"/>
      <c r="J1232" s="42"/>
      <c r="K1232" s="42"/>
      <c r="L1232" s="32"/>
    </row>
  </sheetData>
  <sheetProtection algorithmName="SHA-512" hashValue="WmE/oQfbreCVnT+mKqHUGcBhlI71DQp3l4aBug9UGyVppYEEKxHebrKFmHbOin0IckjFyWgxra7oakxbvZp7bQ==" saltValue="A5eJ2LHIL9cTdscNsXdSeuYd09nylD1np5J8r8bdigV43WEPGrRvpbpV1adpX58fHtg8DrKdkqUKJv/hhR3eXw==" spinCount="100000" sheet="1" objects="1" scenarios="1" formatColumns="0" formatRows="0" autoFilter="0"/>
  <autoFilter ref="C99:K1231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4_01/411244262"/>
    <hyperlink ref="F108" r:id="rId2" display="https://podminky.urs.cz/item/CS_URS_2024_01/411353101"/>
    <hyperlink ref="F112" r:id="rId3" display="https://podminky.urs.cz/item/CS_URS_2024_01/411353102"/>
    <hyperlink ref="F116" r:id="rId4" display="https://podminky.urs.cz/item/CS_URS_2024_01/411354315"/>
    <hyperlink ref="F120" r:id="rId5" display="https://podminky.urs.cz/item/CS_URS_2024_01/411354316"/>
    <hyperlink ref="F125" r:id="rId6" display="https://podminky.urs.cz/item/CS_URS_2024_01/611325101"/>
    <hyperlink ref="F129" r:id="rId7" display="https://podminky.urs.cz/item/CS_URS_2024_01/611325121"/>
    <hyperlink ref="F133" r:id="rId8" display="https://podminky.urs.cz/item/CS_URS_2024_01/612131121"/>
    <hyperlink ref="F151" r:id="rId9" display="https://podminky.urs.cz/item/CS_URS_2024_01/612131152"/>
    <hyperlink ref="F155" r:id="rId10" display="https://podminky.urs.cz/item/CS_URS_2024_01/612321121"/>
    <hyperlink ref="F159" r:id="rId11" display="https://podminky.urs.cz/item/CS_URS_2024_01/612321131"/>
    <hyperlink ref="F163" r:id="rId12" display="https://podminky.urs.cz/item/CS_URS_2024_01/612324111"/>
    <hyperlink ref="F167" r:id="rId13" display="https://podminky.urs.cz/item/CS_URS_2024_01/612325101"/>
    <hyperlink ref="F184" r:id="rId14" display="https://podminky.urs.cz/item/CS_URS_2024_01/612325121"/>
    <hyperlink ref="F201" r:id="rId15" display="https://podminky.urs.cz/item/CS_URS_2024_01/612325222"/>
    <hyperlink ref="F203" r:id="rId16" display="https://podminky.urs.cz/item/CS_URS_2024_01/612326121"/>
    <hyperlink ref="F207" r:id="rId17" display="https://podminky.urs.cz/item/CS_URS_2024_01/612328131"/>
    <hyperlink ref="F211" r:id="rId18" display="https://podminky.urs.cz/item/CS_URS_2024_01/619995001"/>
    <hyperlink ref="F213" r:id="rId19" display="https://podminky.urs.cz/item/CS_URS_2024_01/631311114"/>
    <hyperlink ref="F217" r:id="rId20" display="https://podminky.urs.cz/item/CS_URS_2024_01/631361821"/>
    <hyperlink ref="F221" r:id="rId21" display="https://podminky.urs.cz/item/CS_URS_2024_01/632481213"/>
    <hyperlink ref="F225" r:id="rId22" display="https://podminky.urs.cz/item/CS_URS_2024_01/632683112"/>
    <hyperlink ref="F227" r:id="rId23" display="https://podminky.urs.cz/item/CS_URS_2024_01/633811111"/>
    <hyperlink ref="F247" r:id="rId24" display="https://podminky.urs.cz/item/CS_URS_2024_01/635211121"/>
    <hyperlink ref="F252" r:id="rId25" display="https://podminky.urs.cz/item/CS_URS_2024_01/949101111"/>
    <hyperlink ref="F269" r:id="rId26" display="https://podminky.urs.cz/item/CS_URS_2024_01/952902021"/>
    <hyperlink ref="F286" r:id="rId27" display="https://podminky.urs.cz/item/CS_URS_2024_01/952902611"/>
    <hyperlink ref="F303" r:id="rId28" display="https://podminky.urs.cz/item/CS_URS_2024_01/962032231"/>
    <hyperlink ref="F310" r:id="rId29" display="https://podminky.urs.cz/item/CS_URS_2024_01/977332121"/>
    <hyperlink ref="F327" r:id="rId30" display="https://podminky.urs.cz/item/CS_URS_2024_01/977333121"/>
    <hyperlink ref="F331" r:id="rId31" display="https://podminky.urs.cz/item/CS_URS_2024_01/977343212"/>
    <hyperlink ref="F342" r:id="rId32" display="https://podminky.urs.cz/item/CS_URS_2024_01/978013191"/>
    <hyperlink ref="F347" r:id="rId33" display="https://podminky.urs.cz/item/CS_URS_2024_01/997006512"/>
    <hyperlink ref="F349" r:id="rId34" display="https://podminky.urs.cz/item/CS_URS_2024_01/997006519"/>
    <hyperlink ref="F352" r:id="rId35" display="https://podminky.urs.cz/item/CS_URS_2024_01/997013214"/>
    <hyperlink ref="F354" r:id="rId36" display="https://podminky.urs.cz/item/CS_URS_2024_01/997013603"/>
    <hyperlink ref="F356" r:id="rId37" display="https://podminky.urs.cz/item/CS_URS_2024_01/997013631"/>
    <hyperlink ref="F359" r:id="rId38" display="https://podminky.urs.cz/item/CS_URS_2024_01/998018003"/>
    <hyperlink ref="F363" r:id="rId39" display="https://podminky.urs.cz/item/CS_URS_2024_01/713121111"/>
    <hyperlink ref="F369" r:id="rId40" display="https://podminky.urs.cz/item/CS_URS_2024_01/998713313"/>
    <hyperlink ref="F372" r:id="rId41" display="https://podminky.urs.cz/item/CS_URS_2024_01/741112061"/>
    <hyperlink ref="F380" r:id="rId42" display="https://podminky.urs.cz/item/CS_URS_2024_01/741112801"/>
    <hyperlink ref="F382" r:id="rId43" display="https://podminky.urs.cz/item/CS_URS_2024_01/741120501"/>
    <hyperlink ref="F386" r:id="rId44" display="https://podminky.urs.cz/item/CS_URS_2024_01/741122015"/>
    <hyperlink ref="F394" r:id="rId45" display="https://podminky.urs.cz/item/CS_URS_2024_01/741122016"/>
    <hyperlink ref="F403" r:id="rId46" display="https://podminky.urs.cz/item/CS_URS_2024_01/741122031"/>
    <hyperlink ref="F407" r:id="rId47" display="https://podminky.urs.cz/item/CS_URS_2024_01/741122032"/>
    <hyperlink ref="F411" r:id="rId48" display="https://podminky.urs.cz/item/CS_URS_2024_01/741130001"/>
    <hyperlink ref="F413" r:id="rId49" display="https://podminky.urs.cz/item/CS_URS_2024_01/741310101"/>
    <hyperlink ref="F417" r:id="rId50" display="https://podminky.urs.cz/item/CS_URS_2024_01/741310121"/>
    <hyperlink ref="F420" r:id="rId51" display="https://podminky.urs.cz/item/CS_URS_2024_01/741310122"/>
    <hyperlink ref="F423" r:id="rId52" display="https://podminky.urs.cz/item/CS_URS_2024_01/741310125"/>
    <hyperlink ref="F426" r:id="rId53" display="https://podminky.urs.cz/item/CS_URS_2024_01/741311875"/>
    <hyperlink ref="F428" r:id="rId54" display="https://podminky.urs.cz/item/CS_URS_2024_01/741313001"/>
    <hyperlink ref="F440" r:id="rId55" display="https://podminky.urs.cz/item/CS_URS_2024_01/741315823"/>
    <hyperlink ref="F442" r:id="rId56" display="https://podminky.urs.cz/item/CS_URS_2024_01/741371823"/>
    <hyperlink ref="F465" r:id="rId57" display="https://podminky.urs.cz/item/CS_URS_2024_01/741810002"/>
    <hyperlink ref="F467" r:id="rId58" display="https://podminky.urs.cz/item/CS_URS_2024_01/741854913"/>
    <hyperlink ref="F469" r:id="rId59" display="https://podminky.urs.cz/item/CS_URS_2024_01/741854915"/>
    <hyperlink ref="F481" r:id="rId60" display="https://podminky.urs.cz/item/CS_URS_2024_01/998741313"/>
    <hyperlink ref="F484" r:id="rId61" display="https://podminky.urs.cz/item/CS_URS_2024_01/742110002"/>
    <hyperlink ref="F488" r:id="rId62" display="https://podminky.urs.cz/item/CS_URS_2024_01/742124003"/>
    <hyperlink ref="F492" r:id="rId63" display="https://podminky.urs.cz/item/CS_URS_2024_01/742330044"/>
    <hyperlink ref="F496" r:id="rId64" display="https://podminky.urs.cz/item/CS_URS_2024_01/742430031"/>
    <hyperlink ref="F499" r:id="rId65" display="https://podminky.urs.cz/item/CS_URS_2024_01/998742313"/>
    <hyperlink ref="F502" r:id="rId66" display="https://podminky.urs.cz/item/CS_URS_2024_01/751711121"/>
    <hyperlink ref="F505" r:id="rId67" display="https://podminky.urs.cz/item/CS_URS_2024_01/751711132"/>
    <hyperlink ref="F508" r:id="rId68" display="https://podminky.urs.cz/item/CS_URS_2024_01/751711853"/>
    <hyperlink ref="F512" r:id="rId69" display="https://podminky.urs.cz/item/CS_URS_2024_01/751721111"/>
    <hyperlink ref="F515" r:id="rId70" display="https://podminky.urs.cz/item/CS_URS_2024_01/751721811"/>
    <hyperlink ref="F517" r:id="rId71" display="https://podminky.urs.cz/item/CS_URS_2024_01/751791122"/>
    <hyperlink ref="F521" r:id="rId72" display="https://podminky.urs.cz/item/CS_URS_2024_01/751792003"/>
    <hyperlink ref="F524" r:id="rId73" display="https://podminky.urs.cz/item/CS_URS_2024_01/751792006"/>
    <hyperlink ref="F527" r:id="rId74" display="https://podminky.urs.cz/item/CS_URS_2024_01/751792007"/>
    <hyperlink ref="F530" r:id="rId75" display="https://podminky.urs.cz/item/CS_URS_2024_01/751792008"/>
    <hyperlink ref="F537" r:id="rId76" display="https://podminky.urs.cz/item/CS_URS_2024_01/751793001"/>
    <hyperlink ref="F540" r:id="rId77" display="https://podminky.urs.cz/item/CS_URS_2024_01/998751312"/>
    <hyperlink ref="F543" r:id="rId78" display="https://podminky.urs.cz/item/CS_URS_2024_01/763101863"/>
    <hyperlink ref="F545" r:id="rId79" display="https://podminky.urs.cz/item/CS_URS_2024_01/763111417"/>
    <hyperlink ref="F549" r:id="rId80" display="https://podminky.urs.cz/item/CS_URS_2024_01/763111720"/>
    <hyperlink ref="F551" r:id="rId81" display="https://podminky.urs.cz/item/CS_URS_2024_01/763131421"/>
    <hyperlink ref="F559" r:id="rId82" display="https://podminky.urs.cz/item/CS_URS_2024_01/763131822"/>
    <hyperlink ref="F563" r:id="rId83" display="https://podminky.urs.cz/item/CS_URS_2024_01/763172352"/>
    <hyperlink ref="F566" r:id="rId84" display="https://podminky.urs.cz/item/CS_URS_2024_01/763183212"/>
    <hyperlink ref="F569" r:id="rId85" display="https://podminky.urs.cz/item/CS_URS_2024_01/763431011"/>
    <hyperlink ref="F584" r:id="rId86" display="https://podminky.urs.cz/item/CS_URS_2024_01/998763513"/>
    <hyperlink ref="F587" r:id="rId87" display="https://podminky.urs.cz/item/CS_URS_2024_01/766411812"/>
    <hyperlink ref="F594" r:id="rId88" display="https://podminky.urs.cz/item/CS_URS_2024_01/766660171"/>
    <hyperlink ref="F599" r:id="rId89" display="https://podminky.urs.cz/item/CS_URS_2024_01/766660193"/>
    <hyperlink ref="F604" r:id="rId90" display="https://podminky.urs.cz/item/CS_URS_2024_01/766660322"/>
    <hyperlink ref="F607" r:id="rId91" display="https://podminky.urs.cz/item/CS_URS_2024_01/766660352"/>
    <hyperlink ref="F610" r:id="rId92" display="https://podminky.urs.cz/item/CS_URS_2024_01/766661911"/>
    <hyperlink ref="F616" r:id="rId93" display="https://podminky.urs.cz/item/CS_URS_2024_01/766682112"/>
    <hyperlink ref="F619" r:id="rId94" display="https://podminky.urs.cz/item/CS_URS_2024_01/766682122"/>
    <hyperlink ref="F622" r:id="rId95" display="https://podminky.urs.cz/item/CS_URS_2024_01/766691914"/>
    <hyperlink ref="F625" r:id="rId96" display="https://podminky.urs.cz/item/CS_URS_2024_01/766691915"/>
    <hyperlink ref="F628" r:id="rId97" display="https://podminky.urs.cz/item/CS_URS_2024_01/766691925"/>
    <hyperlink ref="F631" r:id="rId98" display="https://podminky.urs.cz/item/CS_URS_2023_02/766694116"/>
    <hyperlink ref="F638" r:id="rId99" display="https://podminky.urs.cz/item/CS_URS_2023_02/766694126"/>
    <hyperlink ref="F651" r:id="rId100" display="https://podminky.urs.cz/item/CS_URS_2024_01/998766313"/>
    <hyperlink ref="F654" r:id="rId101" display="https://podminky.urs.cz/item/CS_URS_2024_01/767114112"/>
    <hyperlink ref="F663" r:id="rId102" display="https://podminky.urs.cz/item/CS_URS_2024_01/767114812"/>
    <hyperlink ref="F667" r:id="rId103" display="https://podminky.urs.cz/item/CS_URS_2024_01/767114815"/>
    <hyperlink ref="F672" r:id="rId104" display="https://podminky.urs.cz/item/CS_URS_2024_01/767161850"/>
    <hyperlink ref="F674" r:id="rId105" display="https://podminky.urs.cz/item/CS_URS_2024_01/767541113"/>
    <hyperlink ref="F681" r:id="rId106" display="https://podminky.urs.cz/item/CS_URS_2024_01/767541115"/>
    <hyperlink ref="F685" r:id="rId107" display="https://podminky.urs.cz/item/CS_URS_2024_01/767541117"/>
    <hyperlink ref="F689" r:id="rId108" display="https://podminky.urs.cz/item/CS_URS_2024_01/767541118"/>
    <hyperlink ref="F693" r:id="rId109" display="https://podminky.urs.cz/item/CS_URS_2024_01/767541119"/>
    <hyperlink ref="F697" r:id="rId110" display="https://podminky.urs.cz/item/CS_URS_2024_01/767541122"/>
    <hyperlink ref="F701" r:id="rId111" display="https://podminky.urs.cz/item/CS_URS_2024_01/767541123"/>
    <hyperlink ref="F705" r:id="rId112" display="https://podminky.urs.cz/item/CS_URS_2024_01/767541181"/>
    <hyperlink ref="F712" r:id="rId113" display="https://podminky.urs.cz/item/CS_URS_2024_01/767541182"/>
    <hyperlink ref="F716" r:id="rId114" display="https://podminky.urs.cz/item/CS_URS_2024_01/767541411"/>
    <hyperlink ref="F727" r:id="rId115" display="https://podminky.urs.cz/item/CS_URS_2024_01/767541711"/>
    <hyperlink ref="F729" r:id="rId116" display="https://podminky.urs.cz/item/CS_URS_2024_01/767541781"/>
    <hyperlink ref="F737" r:id="rId117" display="https://podminky.urs.cz/item/CS_URS_2024_01/998767313"/>
    <hyperlink ref="F740" r:id="rId118" display="https://podminky.urs.cz/item/CS_URS_2024_01/775413401"/>
    <hyperlink ref="F744" r:id="rId119" display="https://podminky.urs.cz/item/CS_URS_2024_01/775429124"/>
    <hyperlink ref="F748" r:id="rId120" display="https://podminky.urs.cz/item/CS_URS_2024_01/775511611"/>
    <hyperlink ref="F752" r:id="rId121" display="https://podminky.urs.cz/item/CS_URS_2024_01/775591921"/>
    <hyperlink ref="F754" r:id="rId122" display="https://podminky.urs.cz/item/CS_URS_2024_01/775591923"/>
    <hyperlink ref="F756" r:id="rId123" display="https://podminky.urs.cz/item/CS_URS_2024_01/775591926"/>
    <hyperlink ref="F758" r:id="rId124" display="https://podminky.urs.cz/item/CS_URS_2024_01/775591931"/>
    <hyperlink ref="F760" r:id="rId125" display="https://podminky.urs.cz/item/CS_URS_2024_01/998775313"/>
    <hyperlink ref="F763" r:id="rId126" display="https://podminky.urs.cz/item/CS_URS_2024_01/776111116"/>
    <hyperlink ref="F780" r:id="rId127" display="https://podminky.urs.cz/item/CS_URS_2024_01/776111311"/>
    <hyperlink ref="F797" r:id="rId128" display="https://podminky.urs.cz/item/CS_URS_2024_01/776121112"/>
    <hyperlink ref="F814" r:id="rId129" display="https://podminky.urs.cz/item/CS_URS_2024_01/776141122"/>
    <hyperlink ref="F834" r:id="rId130" display="https://podminky.urs.cz/item/CS_URS_2024_01/776201811"/>
    <hyperlink ref="F851" r:id="rId131" display="https://podminky.urs.cz/item/CS_URS_2024_01/776221111"/>
    <hyperlink ref="F866" r:id="rId132" display="https://podminky.urs.cz/item/CS_URS_2024_01/776223112"/>
    <hyperlink ref="F869" r:id="rId133" display="https://podminky.urs.cz/item/CS_URS_2024_01/776301811"/>
    <hyperlink ref="F873" r:id="rId134" display="https://podminky.urs.cz/item/CS_URS_2024_01/776410811"/>
    <hyperlink ref="F888" r:id="rId135" display="https://podminky.urs.cz/item/CS_URS_2024_01/776421212"/>
    <hyperlink ref="F894" r:id="rId136" display="https://podminky.urs.cz/item/CS_URS_2024_01/776421711"/>
    <hyperlink ref="F899" r:id="rId137" display="https://podminky.urs.cz/item/CS_URS_2024_01/776991821"/>
    <hyperlink ref="F916" r:id="rId138" display="https://podminky.urs.cz/item/CS_URS_2024_01/998776313"/>
    <hyperlink ref="F919" r:id="rId139" display="https://podminky.urs.cz/item/CS_URS_2024_01/783301311"/>
    <hyperlink ref="F923" r:id="rId140" display="https://podminky.urs.cz/item/CS_URS_2024_01/783306801"/>
    <hyperlink ref="F927" r:id="rId141" display="https://podminky.urs.cz/item/CS_URS_2024_01/783314101"/>
    <hyperlink ref="F931" r:id="rId142" display="https://podminky.urs.cz/item/CS_URS_2024_01/783315101"/>
    <hyperlink ref="F935" r:id="rId143" display="https://podminky.urs.cz/item/CS_URS_2024_01/783317101"/>
    <hyperlink ref="F939" r:id="rId144" display="https://podminky.urs.cz/item/CS_URS_2024_01/783352101"/>
    <hyperlink ref="F944" r:id="rId145" display="https://podminky.urs.cz/item/CS_URS_2024_01/784121003"/>
    <hyperlink ref="F982" r:id="rId146" display="https://podminky.urs.cz/item/CS_URS_2024_01/784121013"/>
    <hyperlink ref="F1020" r:id="rId147" display="https://podminky.urs.cz/item/CS_URS_2024_01/784161403"/>
    <hyperlink ref="F1033" r:id="rId148" display="https://podminky.urs.cz/item/CS_URS_2024_01/784171003"/>
    <hyperlink ref="F1037" r:id="rId149" display="https://podminky.urs.cz/item/CS_URS_2024_01/784171101"/>
    <hyperlink ref="F1056" r:id="rId150" display="https://podminky.urs.cz/item/CS_URS_2024_01/784171113"/>
    <hyperlink ref="F1060" r:id="rId151" display="https://podminky.urs.cz/item/CS_URS_2023_02/784181101"/>
    <hyperlink ref="F1098" r:id="rId152" display="https://podminky.urs.cz/item/CS_URS_2024_01/784191001"/>
    <hyperlink ref="F1100" r:id="rId153" display="https://podminky.urs.cz/item/CS_URS_2024_01/784191007"/>
    <hyperlink ref="F1117" r:id="rId154" display="https://podminky.urs.cz/item/CS_URS_2024_01/784211013"/>
    <hyperlink ref="F1155" r:id="rId155" display="https://podminky.urs.cz/item/CS_URS_2024_01/784221155"/>
    <hyperlink ref="F1159" r:id="rId156" display="https://podminky.urs.cz/item/CS_URS_2024_01/784385013"/>
    <hyperlink ref="F1199" r:id="rId157" display="https://podminky.urs.cz/item/CS_URS_2024_01/784511035"/>
    <hyperlink ref="F1214" r:id="rId158" display="https://podminky.urs.cz/item/CS_URS_2024_01/784511101"/>
    <hyperlink ref="F1231" r:id="rId159" display="https://podminky.urs.cz/item/CS_URS_2024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4"/>
  <sheetViews>
    <sheetView showGridLines="0" workbookViewId="0" topLeftCell="A66">
      <selection activeCell="I95" sqref="I9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87</v>
      </c>
      <c r="AZ2" s="85" t="s">
        <v>91</v>
      </c>
      <c r="BA2" s="85" t="s">
        <v>92</v>
      </c>
      <c r="BB2" s="85" t="s">
        <v>19</v>
      </c>
      <c r="BC2" s="85" t="s">
        <v>93</v>
      </c>
      <c r="BD2" s="85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95</v>
      </c>
      <c r="L4" s="20"/>
      <c r="M4" s="8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7" t="str">
        <f>'Rekapitulace stavby'!K10</f>
        <v>FSV UK - DPS - stavebni cast</v>
      </c>
      <c r="F7" s="318"/>
      <c r="G7" s="318"/>
      <c r="H7" s="318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99" t="s">
        <v>1469</v>
      </c>
      <c r="F9" s="319"/>
      <c r="G9" s="319"/>
      <c r="H9" s="319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stavby'!AN12</f>
        <v>9. 1. 2024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stavby'!AN14="","",'Rekapitulace stavby'!AN14)</f>
        <v>00216208</v>
      </c>
      <c r="L14" s="32"/>
    </row>
    <row r="15" spans="2:12" s="1" customFormat="1" ht="18" customHeight="1">
      <c r="B15" s="32"/>
      <c r="E15" s="25" t="str">
        <f>IF('Rekapitulace stavby'!E15="","",'Rekapitulace stavby'!E15)</f>
        <v>Univerzita Karlova, Fakulta sociálních věd</v>
      </c>
      <c r="I15" s="27" t="s">
        <v>29</v>
      </c>
      <c r="J15" s="25" t="str">
        <f>IF('Rekapitulace stavby'!AN15="","",'Rekapitulace stavby'!AN15)</f>
        <v>CZ00216208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stavby'!AN17</f>
        <v>Vyplň údaj</v>
      </c>
      <c r="L17" s="32"/>
    </row>
    <row r="18" spans="2:12" s="1" customFormat="1" ht="18" customHeight="1">
      <c r="B18" s="32"/>
      <c r="E18" s="320" t="str">
        <f>'Rekapitulace stavby'!E18</f>
        <v>Vyplň údaj</v>
      </c>
      <c r="F18" s="283"/>
      <c r="G18" s="283"/>
      <c r="H18" s="283"/>
      <c r="I18" s="27" t="s">
        <v>29</v>
      </c>
      <c r="J18" s="28" t="str">
        <f>'Rekapitulace stavby'!AN18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tr">
        <f>IF('Rekapitulace stavby'!AN20="","",'Rekapitulace stavby'!AN20)</f>
        <v>28365186</v>
      </c>
      <c r="L20" s="32"/>
    </row>
    <row r="21" spans="2:12" s="1" customFormat="1" ht="18" customHeight="1">
      <c r="B21" s="32"/>
      <c r="E21" s="25" t="str">
        <f>IF('Rekapitulace stavby'!E21="","",'Rekapitulace stavby'!E21)</f>
        <v>Design4function s.r.o.</v>
      </c>
      <c r="I21" s="27" t="s">
        <v>29</v>
      </c>
      <c r="J21" s="25" t="str">
        <f>IF('Rekapitulace stavby'!AN21="","",'Rekapitulace stavby'!AN21)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26</v>
      </c>
      <c r="J23" s="25" t="s">
        <v>34</v>
      </c>
      <c r="L23" s="32"/>
    </row>
    <row r="24" spans="2:12" s="1" customFormat="1" ht="18" customHeight="1">
      <c r="B24" s="32"/>
      <c r="E24" s="25" t="s">
        <v>35</v>
      </c>
      <c r="I24" s="27" t="s">
        <v>29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38</v>
      </c>
      <c r="L26" s="32"/>
    </row>
    <row r="27" spans="2:12" s="7" customFormat="1" ht="47.25" customHeight="1">
      <c r="B27" s="87"/>
      <c r="E27" s="288" t="s">
        <v>39</v>
      </c>
      <c r="F27" s="288"/>
      <c r="G27" s="288"/>
      <c r="H27" s="288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40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35" t="s">
        <v>41</v>
      </c>
      <c r="J32" s="35" t="s">
        <v>43</v>
      </c>
      <c r="L32" s="32"/>
    </row>
    <row r="33" spans="2:12" s="1" customFormat="1" ht="14.45" customHeight="1">
      <c r="B33" s="32"/>
      <c r="D33" s="52" t="s">
        <v>44</v>
      </c>
      <c r="E33" s="27" t="s">
        <v>45</v>
      </c>
      <c r="F33" s="89">
        <f>ROUND((SUM(BE92:BE253)),2)</f>
        <v>0</v>
      </c>
      <c r="I33" s="90">
        <v>0.21</v>
      </c>
      <c r="J33" s="89">
        <f>ROUND(((SUM(BE92:BE253))*I33),2)</f>
        <v>0</v>
      </c>
      <c r="L33" s="32"/>
    </row>
    <row r="34" spans="2:12" s="1" customFormat="1" ht="14.45" customHeight="1">
      <c r="B34" s="32"/>
      <c r="E34" s="27" t="s">
        <v>46</v>
      </c>
      <c r="F34" s="89">
        <f>ROUND((SUM(BF92:BF253)),2)</f>
        <v>0</v>
      </c>
      <c r="I34" s="90">
        <v>0.12</v>
      </c>
      <c r="J34" s="89">
        <f>ROUND(((SUM(BF92:BF253))*I34),2)</f>
        <v>0</v>
      </c>
      <c r="L34" s="32"/>
    </row>
    <row r="35" spans="2:12" s="1" customFormat="1" ht="14.45" customHeight="1" hidden="1">
      <c r="B35" s="32"/>
      <c r="E35" s="27" t="s">
        <v>47</v>
      </c>
      <c r="F35" s="89">
        <f>ROUND((SUM(BG92:BG253)),2)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89">
        <f>ROUND((SUM(BH92:BH253)),2)</f>
        <v>0</v>
      </c>
      <c r="I36" s="90">
        <v>0.12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89">
        <f>ROUND((SUM(BI92:BI253)),2)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50</v>
      </c>
      <c r="E39" s="54"/>
      <c r="F39" s="54"/>
      <c r="G39" s="93" t="s">
        <v>51</v>
      </c>
      <c r="H39" s="94" t="s">
        <v>52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7" t="str">
        <f>E7</f>
        <v>FSV UK - DPS - stavebni cast</v>
      </c>
      <c r="F48" s="318"/>
      <c r="G48" s="318"/>
      <c r="H48" s="318"/>
      <c r="L48" s="32"/>
    </row>
    <row r="49" spans="2:12" s="1" customFormat="1" ht="12" customHeight="1">
      <c r="B49" s="32"/>
      <c r="C49" s="27" t="s">
        <v>96</v>
      </c>
      <c r="L49" s="32"/>
    </row>
    <row r="50" spans="2:12" s="1" customFormat="1" ht="16.5" customHeight="1">
      <c r="B50" s="32"/>
      <c r="E50" s="299" t="str">
        <f>E9</f>
        <v>D23032a_02 - FSV UK - DPS - Opletalova</v>
      </c>
      <c r="F50" s="319"/>
      <c r="G50" s="319"/>
      <c r="H50" s="31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9. 1. 2024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Univerzita Karlova, Fakulta sociálních věd</v>
      </c>
      <c r="I54" s="27" t="s">
        <v>33</v>
      </c>
      <c r="J54" s="30" t="str">
        <f>E21</f>
        <v>Design4function s.r.o.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37</v>
      </c>
      <c r="J55" s="30" t="str">
        <f>E24</f>
        <v>Design4function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72</v>
      </c>
      <c r="J59" s="63">
        <f>J92</f>
        <v>0</v>
      </c>
      <c r="L59" s="32"/>
      <c r="AU59" s="17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J93</f>
        <v>0</v>
      </c>
      <c r="L60" s="100"/>
    </row>
    <row r="61" spans="2:12" s="9" customFormat="1" ht="19.9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J94</f>
        <v>0</v>
      </c>
      <c r="L61" s="104"/>
    </row>
    <row r="62" spans="2:12" s="9" customFormat="1" ht="19.9" customHeight="1">
      <c r="B62" s="104"/>
      <c r="D62" s="105" t="s">
        <v>105</v>
      </c>
      <c r="E62" s="106"/>
      <c r="F62" s="106"/>
      <c r="G62" s="106"/>
      <c r="H62" s="106"/>
      <c r="I62" s="106"/>
      <c r="J62" s="107">
        <f>J98</f>
        <v>0</v>
      </c>
      <c r="L62" s="104"/>
    </row>
    <row r="63" spans="2:12" s="9" customFormat="1" ht="19.9" customHeight="1">
      <c r="B63" s="104"/>
      <c r="D63" s="105" t="s">
        <v>106</v>
      </c>
      <c r="E63" s="106"/>
      <c r="F63" s="106"/>
      <c r="G63" s="106"/>
      <c r="H63" s="106"/>
      <c r="I63" s="106"/>
      <c r="J63" s="107">
        <f>J124</f>
        <v>0</v>
      </c>
      <c r="L63" s="104"/>
    </row>
    <row r="64" spans="2:12" s="9" customFormat="1" ht="19.9" customHeight="1">
      <c r="B64" s="104"/>
      <c r="D64" s="105" t="s">
        <v>107</v>
      </c>
      <c r="E64" s="106"/>
      <c r="F64" s="106"/>
      <c r="G64" s="106"/>
      <c r="H64" s="106"/>
      <c r="I64" s="106"/>
      <c r="J64" s="107">
        <f>J136</f>
        <v>0</v>
      </c>
      <c r="L64" s="104"/>
    </row>
    <row r="65" spans="2:12" s="8" customFormat="1" ht="24.95" customHeight="1">
      <c r="B65" s="100"/>
      <c r="D65" s="101" t="s">
        <v>108</v>
      </c>
      <c r="E65" s="102"/>
      <c r="F65" s="102"/>
      <c r="G65" s="102"/>
      <c r="H65" s="102"/>
      <c r="I65" s="102"/>
      <c r="J65" s="103">
        <f>J139</f>
        <v>0</v>
      </c>
      <c r="L65" s="100"/>
    </row>
    <row r="66" spans="2:12" s="9" customFormat="1" ht="19.9" customHeight="1">
      <c r="B66" s="104"/>
      <c r="D66" s="105" t="s">
        <v>110</v>
      </c>
      <c r="E66" s="106"/>
      <c r="F66" s="106"/>
      <c r="G66" s="106"/>
      <c r="H66" s="106"/>
      <c r="I66" s="106"/>
      <c r="J66" s="107">
        <f>J140</f>
        <v>0</v>
      </c>
      <c r="L66" s="104"/>
    </row>
    <row r="67" spans="2:12" s="9" customFormat="1" ht="19.9" customHeight="1">
      <c r="B67" s="104"/>
      <c r="D67" s="105" t="s">
        <v>113</v>
      </c>
      <c r="E67" s="106"/>
      <c r="F67" s="106"/>
      <c r="G67" s="106"/>
      <c r="H67" s="106"/>
      <c r="I67" s="106"/>
      <c r="J67" s="107">
        <f>J174</f>
        <v>0</v>
      </c>
      <c r="L67" s="104"/>
    </row>
    <row r="68" spans="2:12" s="9" customFormat="1" ht="19.9" customHeight="1">
      <c r="B68" s="104"/>
      <c r="D68" s="105" t="s">
        <v>114</v>
      </c>
      <c r="E68" s="106"/>
      <c r="F68" s="106"/>
      <c r="G68" s="106"/>
      <c r="H68" s="106"/>
      <c r="I68" s="106"/>
      <c r="J68" s="107">
        <f>J189</f>
        <v>0</v>
      </c>
      <c r="L68" s="104"/>
    </row>
    <row r="69" spans="2:12" s="9" customFormat="1" ht="19.9" customHeight="1">
      <c r="B69" s="104"/>
      <c r="D69" s="105" t="s">
        <v>117</v>
      </c>
      <c r="E69" s="106"/>
      <c r="F69" s="106"/>
      <c r="G69" s="106"/>
      <c r="H69" s="106"/>
      <c r="I69" s="106"/>
      <c r="J69" s="107">
        <f>J197</f>
        <v>0</v>
      </c>
      <c r="L69" s="104"/>
    </row>
    <row r="70" spans="2:12" s="9" customFormat="1" ht="19.9" customHeight="1">
      <c r="B70" s="104"/>
      <c r="D70" s="105" t="s">
        <v>119</v>
      </c>
      <c r="E70" s="106"/>
      <c r="F70" s="106"/>
      <c r="G70" s="106"/>
      <c r="H70" s="106"/>
      <c r="I70" s="106"/>
      <c r="J70" s="107">
        <f>J226</f>
        <v>0</v>
      </c>
      <c r="L70" s="104"/>
    </row>
    <row r="71" spans="2:12" s="8" customFormat="1" ht="24.95" customHeight="1">
      <c r="B71" s="100"/>
      <c r="D71" s="101" t="s">
        <v>121</v>
      </c>
      <c r="E71" s="102"/>
      <c r="F71" s="102"/>
      <c r="G71" s="102"/>
      <c r="H71" s="102"/>
      <c r="I71" s="102"/>
      <c r="J71" s="103">
        <f>J251</f>
        <v>0</v>
      </c>
      <c r="L71" s="100"/>
    </row>
    <row r="72" spans="2:12" s="9" customFormat="1" ht="19.9" customHeight="1">
      <c r="B72" s="104"/>
      <c r="D72" s="105" t="s">
        <v>122</v>
      </c>
      <c r="E72" s="106"/>
      <c r="F72" s="106"/>
      <c r="G72" s="106"/>
      <c r="H72" s="106"/>
      <c r="I72" s="106"/>
      <c r="J72" s="107">
        <f>J252</f>
        <v>0</v>
      </c>
      <c r="L72" s="104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123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7" t="str">
        <f>E7</f>
        <v>FSV UK - DPS - stavebni cast</v>
      </c>
      <c r="F82" s="318"/>
      <c r="G82" s="318"/>
      <c r="H82" s="318"/>
      <c r="L82" s="32"/>
    </row>
    <row r="83" spans="2:12" s="1" customFormat="1" ht="12" customHeight="1">
      <c r="B83" s="32"/>
      <c r="C83" s="27" t="s">
        <v>96</v>
      </c>
      <c r="L83" s="32"/>
    </row>
    <row r="84" spans="2:12" s="1" customFormat="1" ht="16.5" customHeight="1">
      <c r="B84" s="32"/>
      <c r="E84" s="299" t="str">
        <f>E9</f>
        <v>D23032a_02 - FSV UK - DPS - Opletalova</v>
      </c>
      <c r="F84" s="319"/>
      <c r="G84" s="319"/>
      <c r="H84" s="319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 xml:space="preserve"> </v>
      </c>
      <c r="I86" s="27" t="s">
        <v>23</v>
      </c>
      <c r="J86" s="49" t="str">
        <f>IF(J12="","",J12)</f>
        <v>9. 1. 2024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Univerzita Karlova, Fakulta sociálních věd</v>
      </c>
      <c r="I88" s="27" t="s">
        <v>33</v>
      </c>
      <c r="J88" s="30" t="str">
        <f>E21</f>
        <v>Design4function s.r.o.</v>
      </c>
      <c r="L88" s="32"/>
    </row>
    <row r="89" spans="2:12" s="1" customFormat="1" ht="15.2" customHeight="1">
      <c r="B89" s="32"/>
      <c r="C89" s="27" t="s">
        <v>31</v>
      </c>
      <c r="F89" s="25" t="str">
        <f>IF(E18="","",E18)</f>
        <v>Vyplň údaj</v>
      </c>
      <c r="I89" s="27" t="s">
        <v>37</v>
      </c>
      <c r="J89" s="30" t="str">
        <f>E24</f>
        <v>Design4function s.r.o.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8"/>
      <c r="C91" s="109" t="s">
        <v>124</v>
      </c>
      <c r="D91" s="110" t="s">
        <v>59</v>
      </c>
      <c r="E91" s="110" t="s">
        <v>55</v>
      </c>
      <c r="F91" s="110" t="s">
        <v>56</v>
      </c>
      <c r="G91" s="110" t="s">
        <v>125</v>
      </c>
      <c r="H91" s="110" t="s">
        <v>126</v>
      </c>
      <c r="I91" s="110" t="s">
        <v>127</v>
      </c>
      <c r="J91" s="110" t="s">
        <v>100</v>
      </c>
      <c r="K91" s="111" t="s">
        <v>128</v>
      </c>
      <c r="L91" s="108"/>
      <c r="M91" s="56" t="s">
        <v>19</v>
      </c>
      <c r="N91" s="57" t="s">
        <v>44</v>
      </c>
      <c r="O91" s="57" t="s">
        <v>129</v>
      </c>
      <c r="P91" s="57" t="s">
        <v>130</v>
      </c>
      <c r="Q91" s="57" t="s">
        <v>131</v>
      </c>
      <c r="R91" s="57" t="s">
        <v>132</v>
      </c>
      <c r="S91" s="57" t="s">
        <v>133</v>
      </c>
      <c r="T91" s="58" t="s">
        <v>134</v>
      </c>
    </row>
    <row r="92" spans="2:63" s="1" customFormat="1" ht="22.9" customHeight="1">
      <c r="B92" s="32"/>
      <c r="C92" s="61" t="s">
        <v>135</v>
      </c>
      <c r="J92" s="112">
        <f>BK92</f>
        <v>0</v>
      </c>
      <c r="L92" s="32"/>
      <c r="M92" s="59"/>
      <c r="N92" s="50"/>
      <c r="O92" s="50"/>
      <c r="P92" s="113">
        <f>P93+P139+P251</f>
        <v>0</v>
      </c>
      <c r="Q92" s="50"/>
      <c r="R92" s="113">
        <f>R93+R139+R251</f>
        <v>0.5139639999999999</v>
      </c>
      <c r="S92" s="50"/>
      <c r="T92" s="114">
        <f>T93+T139+T251</f>
        <v>0.34771</v>
      </c>
      <c r="AT92" s="17" t="s">
        <v>73</v>
      </c>
      <c r="AU92" s="17" t="s">
        <v>101</v>
      </c>
      <c r="BK92" s="115">
        <f>BK93+BK139+BK251</f>
        <v>0</v>
      </c>
    </row>
    <row r="93" spans="2:63" s="11" customFormat="1" ht="25.9" customHeight="1">
      <c r="B93" s="116"/>
      <c r="D93" s="117" t="s">
        <v>73</v>
      </c>
      <c r="E93" s="118" t="s">
        <v>136</v>
      </c>
      <c r="F93" s="118" t="s">
        <v>137</v>
      </c>
      <c r="I93" s="119"/>
      <c r="J93" s="120">
        <f>BK93</f>
        <v>0</v>
      </c>
      <c r="L93" s="116"/>
      <c r="M93" s="121"/>
      <c r="P93" s="122">
        <f>P94+P98+P124+P136</f>
        <v>0</v>
      </c>
      <c r="R93" s="122">
        <f>R94+R98+R124+R136</f>
        <v>0.037677</v>
      </c>
      <c r="T93" s="123">
        <f>T94+T98+T124+T136</f>
        <v>0.0726</v>
      </c>
      <c r="AR93" s="117" t="s">
        <v>82</v>
      </c>
      <c r="AT93" s="124" t="s">
        <v>73</v>
      </c>
      <c r="AU93" s="124" t="s">
        <v>74</v>
      </c>
      <c r="AY93" s="117" t="s">
        <v>138</v>
      </c>
      <c r="BK93" s="125">
        <f>BK94+BK98+BK124+BK136</f>
        <v>0</v>
      </c>
    </row>
    <row r="94" spans="2:63" s="11" customFormat="1" ht="22.9" customHeight="1">
      <c r="B94" s="116"/>
      <c r="D94" s="117" t="s">
        <v>73</v>
      </c>
      <c r="E94" s="126" t="s">
        <v>171</v>
      </c>
      <c r="F94" s="126" t="s">
        <v>172</v>
      </c>
      <c r="I94" s="119"/>
      <c r="J94" s="127">
        <f>BK94</f>
        <v>0</v>
      </c>
      <c r="L94" s="116"/>
      <c r="M94" s="121"/>
      <c r="P94" s="122">
        <f>SUM(P95:P97)</f>
        <v>0</v>
      </c>
      <c r="R94" s="122">
        <f>SUM(R95:R97)</f>
        <v>0.037377</v>
      </c>
      <c r="T94" s="123">
        <f>SUM(T95:T97)</f>
        <v>0</v>
      </c>
      <c r="AR94" s="117" t="s">
        <v>82</v>
      </c>
      <c r="AT94" s="124" t="s">
        <v>73</v>
      </c>
      <c r="AU94" s="124" t="s">
        <v>82</v>
      </c>
      <c r="AY94" s="117" t="s">
        <v>138</v>
      </c>
      <c r="BK94" s="125">
        <f>SUM(BK95:BK97)</f>
        <v>0</v>
      </c>
    </row>
    <row r="95" spans="2:65" s="1" customFormat="1" ht="16.5" customHeight="1">
      <c r="B95" s="32"/>
      <c r="C95" s="128" t="s">
        <v>82</v>
      </c>
      <c r="D95" s="128" t="s">
        <v>141</v>
      </c>
      <c r="E95" s="129" t="s">
        <v>232</v>
      </c>
      <c r="F95" s="130" t="s">
        <v>233</v>
      </c>
      <c r="G95" s="131" t="s">
        <v>144</v>
      </c>
      <c r="H95" s="132">
        <v>0.9</v>
      </c>
      <c r="I95" s="133"/>
      <c r="J95" s="134">
        <f>ROUND(I95*H95,2)</f>
        <v>0</v>
      </c>
      <c r="K95" s="130" t="s">
        <v>145</v>
      </c>
      <c r="L95" s="32"/>
      <c r="M95" s="135" t="s">
        <v>19</v>
      </c>
      <c r="N95" s="136" t="s">
        <v>45</v>
      </c>
      <c r="P95" s="137">
        <f>O95*H95</f>
        <v>0</v>
      </c>
      <c r="Q95" s="137">
        <v>0.04153</v>
      </c>
      <c r="R95" s="137">
        <f>Q95*H95</f>
        <v>0.037377</v>
      </c>
      <c r="S95" s="137">
        <v>0</v>
      </c>
      <c r="T95" s="138">
        <f>S95*H95</f>
        <v>0</v>
      </c>
      <c r="AR95" s="139" t="s">
        <v>139</v>
      </c>
      <c r="AT95" s="139" t="s">
        <v>141</v>
      </c>
      <c r="AU95" s="139" t="s">
        <v>84</v>
      </c>
      <c r="AY95" s="17" t="s">
        <v>138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7" t="s">
        <v>82</v>
      </c>
      <c r="BK95" s="140">
        <f>ROUND(I95*H95,2)</f>
        <v>0</v>
      </c>
      <c r="BL95" s="17" t="s">
        <v>139</v>
      </c>
      <c r="BM95" s="139" t="s">
        <v>1470</v>
      </c>
    </row>
    <row r="96" spans="2:47" s="1" customFormat="1" ht="11.25">
      <c r="B96" s="32"/>
      <c r="D96" s="141" t="s">
        <v>147</v>
      </c>
      <c r="F96" s="142" t="s">
        <v>235</v>
      </c>
      <c r="I96" s="143"/>
      <c r="L96" s="32"/>
      <c r="M96" s="144"/>
      <c r="T96" s="53"/>
      <c r="AT96" s="17" t="s">
        <v>147</v>
      </c>
      <c r="AU96" s="17" t="s">
        <v>84</v>
      </c>
    </row>
    <row r="97" spans="2:51" s="13" customFormat="1" ht="11.25">
      <c r="B97" s="152"/>
      <c r="D97" s="146" t="s">
        <v>149</v>
      </c>
      <c r="E97" s="153" t="s">
        <v>19</v>
      </c>
      <c r="F97" s="154" t="s">
        <v>1471</v>
      </c>
      <c r="H97" s="155">
        <v>0.9</v>
      </c>
      <c r="I97" s="156"/>
      <c r="L97" s="152"/>
      <c r="M97" s="157"/>
      <c r="T97" s="158"/>
      <c r="AT97" s="153" t="s">
        <v>149</v>
      </c>
      <c r="AU97" s="153" t="s">
        <v>84</v>
      </c>
      <c r="AV97" s="13" t="s">
        <v>84</v>
      </c>
      <c r="AW97" s="13" t="s">
        <v>36</v>
      </c>
      <c r="AX97" s="13" t="s">
        <v>82</v>
      </c>
      <c r="AY97" s="153" t="s">
        <v>138</v>
      </c>
    </row>
    <row r="98" spans="2:63" s="11" customFormat="1" ht="22.9" customHeight="1">
      <c r="B98" s="116"/>
      <c r="D98" s="117" t="s">
        <v>73</v>
      </c>
      <c r="E98" s="126" t="s">
        <v>203</v>
      </c>
      <c r="F98" s="126" t="s">
        <v>304</v>
      </c>
      <c r="I98" s="119"/>
      <c r="J98" s="127">
        <f>BK98</f>
        <v>0</v>
      </c>
      <c r="L98" s="116"/>
      <c r="M98" s="121"/>
      <c r="P98" s="122">
        <f>SUM(P99:P123)</f>
        <v>0</v>
      </c>
      <c r="R98" s="122">
        <f>SUM(R99:R123)</f>
        <v>0.00030000000000000003</v>
      </c>
      <c r="T98" s="123">
        <f>SUM(T99:T123)</f>
        <v>0.0726</v>
      </c>
      <c r="AR98" s="117" t="s">
        <v>82</v>
      </c>
      <c r="AT98" s="124" t="s">
        <v>73</v>
      </c>
      <c r="AU98" s="124" t="s">
        <v>82</v>
      </c>
      <c r="AY98" s="117" t="s">
        <v>138</v>
      </c>
      <c r="BK98" s="125">
        <f>SUM(BK99:BK123)</f>
        <v>0</v>
      </c>
    </row>
    <row r="99" spans="2:65" s="1" customFormat="1" ht="16.5" customHeight="1">
      <c r="B99" s="32"/>
      <c r="C99" s="128" t="s">
        <v>84</v>
      </c>
      <c r="D99" s="128" t="s">
        <v>141</v>
      </c>
      <c r="E99" s="129" t="s">
        <v>311</v>
      </c>
      <c r="F99" s="130" t="s">
        <v>312</v>
      </c>
      <c r="G99" s="131" t="s">
        <v>144</v>
      </c>
      <c r="H99" s="132">
        <v>22</v>
      </c>
      <c r="I99" s="133"/>
      <c r="J99" s="134">
        <f>ROUND(I99*H99,2)</f>
        <v>0</v>
      </c>
      <c r="K99" s="130" t="s">
        <v>145</v>
      </c>
      <c r="L99" s="32"/>
      <c r="M99" s="135" t="s">
        <v>19</v>
      </c>
      <c r="N99" s="136" t="s">
        <v>45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139</v>
      </c>
      <c r="AT99" s="139" t="s">
        <v>141</v>
      </c>
      <c r="AU99" s="139" t="s">
        <v>84</v>
      </c>
      <c r="AY99" s="17" t="s">
        <v>138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7" t="s">
        <v>82</v>
      </c>
      <c r="BK99" s="140">
        <f>ROUND(I99*H99,2)</f>
        <v>0</v>
      </c>
      <c r="BL99" s="17" t="s">
        <v>139</v>
      </c>
      <c r="BM99" s="139" t="s">
        <v>1472</v>
      </c>
    </row>
    <row r="100" spans="2:47" s="1" customFormat="1" ht="11.25">
      <c r="B100" s="32"/>
      <c r="D100" s="141" t="s">
        <v>147</v>
      </c>
      <c r="F100" s="142" t="s">
        <v>314</v>
      </c>
      <c r="I100" s="143"/>
      <c r="L100" s="32"/>
      <c r="M100" s="144"/>
      <c r="T100" s="53"/>
      <c r="AT100" s="17" t="s">
        <v>147</v>
      </c>
      <c r="AU100" s="17" t="s">
        <v>84</v>
      </c>
    </row>
    <row r="101" spans="2:51" s="13" customFormat="1" ht="11.25">
      <c r="B101" s="152"/>
      <c r="D101" s="146" t="s">
        <v>149</v>
      </c>
      <c r="E101" s="153" t="s">
        <v>19</v>
      </c>
      <c r="F101" s="154" t="s">
        <v>278</v>
      </c>
      <c r="H101" s="155">
        <v>22</v>
      </c>
      <c r="I101" s="156"/>
      <c r="L101" s="152"/>
      <c r="M101" s="157"/>
      <c r="T101" s="158"/>
      <c r="AT101" s="153" t="s">
        <v>149</v>
      </c>
      <c r="AU101" s="153" t="s">
        <v>84</v>
      </c>
      <c r="AV101" s="13" t="s">
        <v>84</v>
      </c>
      <c r="AW101" s="13" t="s">
        <v>36</v>
      </c>
      <c r="AX101" s="13" t="s">
        <v>82</v>
      </c>
      <c r="AY101" s="153" t="s">
        <v>138</v>
      </c>
    </row>
    <row r="102" spans="2:65" s="1" customFormat="1" ht="16.5" customHeight="1">
      <c r="B102" s="32"/>
      <c r="C102" s="128" t="s">
        <v>94</v>
      </c>
      <c r="D102" s="128" t="s">
        <v>141</v>
      </c>
      <c r="E102" s="129" t="s">
        <v>316</v>
      </c>
      <c r="F102" s="130" t="s">
        <v>317</v>
      </c>
      <c r="G102" s="131" t="s">
        <v>144</v>
      </c>
      <c r="H102" s="132">
        <v>442</v>
      </c>
      <c r="I102" s="133"/>
      <c r="J102" s="134">
        <f>ROUND(I102*H102,2)</f>
        <v>0</v>
      </c>
      <c r="K102" s="130" t="s">
        <v>145</v>
      </c>
      <c r="L102" s="32"/>
      <c r="M102" s="135" t="s">
        <v>19</v>
      </c>
      <c r="N102" s="136" t="s">
        <v>45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139</v>
      </c>
      <c r="AT102" s="139" t="s">
        <v>141</v>
      </c>
      <c r="AU102" s="139" t="s">
        <v>84</v>
      </c>
      <c r="AY102" s="17" t="s">
        <v>138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82</v>
      </c>
      <c r="BK102" s="140">
        <f>ROUND(I102*H102,2)</f>
        <v>0</v>
      </c>
      <c r="BL102" s="17" t="s">
        <v>139</v>
      </c>
      <c r="BM102" s="139" t="s">
        <v>1473</v>
      </c>
    </row>
    <row r="103" spans="2:47" s="1" customFormat="1" ht="11.25">
      <c r="B103" s="32"/>
      <c r="D103" s="141" t="s">
        <v>147</v>
      </c>
      <c r="F103" s="142" t="s">
        <v>319</v>
      </c>
      <c r="I103" s="143"/>
      <c r="L103" s="32"/>
      <c r="M103" s="144"/>
      <c r="T103" s="53"/>
      <c r="AT103" s="17" t="s">
        <v>147</v>
      </c>
      <c r="AU103" s="17" t="s">
        <v>84</v>
      </c>
    </row>
    <row r="104" spans="2:51" s="13" customFormat="1" ht="11.25">
      <c r="B104" s="152"/>
      <c r="D104" s="146" t="s">
        <v>149</v>
      </c>
      <c r="E104" s="153" t="s">
        <v>19</v>
      </c>
      <c r="F104" s="154" t="s">
        <v>91</v>
      </c>
      <c r="H104" s="155">
        <v>442</v>
      </c>
      <c r="I104" s="156"/>
      <c r="L104" s="152"/>
      <c r="M104" s="157"/>
      <c r="T104" s="158"/>
      <c r="AT104" s="153" t="s">
        <v>149</v>
      </c>
      <c r="AU104" s="153" t="s">
        <v>84</v>
      </c>
      <c r="AV104" s="13" t="s">
        <v>84</v>
      </c>
      <c r="AW104" s="13" t="s">
        <v>36</v>
      </c>
      <c r="AX104" s="13" t="s">
        <v>82</v>
      </c>
      <c r="AY104" s="153" t="s">
        <v>138</v>
      </c>
    </row>
    <row r="105" spans="2:47" s="1" customFormat="1" ht="11.25">
      <c r="B105" s="32"/>
      <c r="D105" s="146" t="s">
        <v>290</v>
      </c>
      <c r="F105" s="166" t="s">
        <v>291</v>
      </c>
      <c r="L105" s="32"/>
      <c r="M105" s="144"/>
      <c r="T105" s="53"/>
      <c r="AU105" s="17" t="s">
        <v>84</v>
      </c>
    </row>
    <row r="106" spans="2:47" s="1" customFormat="1" ht="11.25">
      <c r="B106" s="32"/>
      <c r="D106" s="146" t="s">
        <v>290</v>
      </c>
      <c r="F106" s="167" t="s">
        <v>177</v>
      </c>
      <c r="H106" s="168">
        <v>0</v>
      </c>
      <c r="L106" s="32"/>
      <c r="M106" s="144"/>
      <c r="T106" s="53"/>
      <c r="AU106" s="17" t="s">
        <v>84</v>
      </c>
    </row>
    <row r="107" spans="2:47" s="1" customFormat="1" ht="11.25">
      <c r="B107" s="32"/>
      <c r="D107" s="146" t="s">
        <v>290</v>
      </c>
      <c r="F107" s="167" t="s">
        <v>292</v>
      </c>
      <c r="H107" s="168">
        <v>115</v>
      </c>
      <c r="L107" s="32"/>
      <c r="M107" s="144"/>
      <c r="T107" s="53"/>
      <c r="AU107" s="17" t="s">
        <v>84</v>
      </c>
    </row>
    <row r="108" spans="2:47" s="1" customFormat="1" ht="11.25">
      <c r="B108" s="32"/>
      <c r="D108" s="146" t="s">
        <v>290</v>
      </c>
      <c r="F108" s="167" t="s">
        <v>191</v>
      </c>
      <c r="H108" s="168">
        <v>0</v>
      </c>
      <c r="L108" s="32"/>
      <c r="M108" s="144"/>
      <c r="T108" s="53"/>
      <c r="AU108" s="17" t="s">
        <v>84</v>
      </c>
    </row>
    <row r="109" spans="2:47" s="1" customFormat="1" ht="11.25">
      <c r="B109" s="32"/>
      <c r="D109" s="146" t="s">
        <v>290</v>
      </c>
      <c r="F109" s="167" t="s">
        <v>293</v>
      </c>
      <c r="H109" s="168">
        <v>60</v>
      </c>
      <c r="L109" s="32"/>
      <c r="M109" s="144"/>
      <c r="T109" s="53"/>
      <c r="AU109" s="17" t="s">
        <v>84</v>
      </c>
    </row>
    <row r="110" spans="2:47" s="1" customFormat="1" ht="11.25">
      <c r="B110" s="32"/>
      <c r="D110" s="146" t="s">
        <v>290</v>
      </c>
      <c r="F110" s="167" t="s">
        <v>193</v>
      </c>
      <c r="H110" s="168">
        <v>0</v>
      </c>
      <c r="L110" s="32"/>
      <c r="M110" s="144"/>
      <c r="T110" s="53"/>
      <c r="AU110" s="17" t="s">
        <v>84</v>
      </c>
    </row>
    <row r="111" spans="2:47" s="1" customFormat="1" ht="11.25">
      <c r="B111" s="32"/>
      <c r="D111" s="146" t="s">
        <v>290</v>
      </c>
      <c r="F111" s="167" t="s">
        <v>294</v>
      </c>
      <c r="H111" s="168">
        <v>68</v>
      </c>
      <c r="L111" s="32"/>
      <c r="M111" s="144"/>
      <c r="T111" s="53"/>
      <c r="AU111" s="17" t="s">
        <v>84</v>
      </c>
    </row>
    <row r="112" spans="2:47" s="1" customFormat="1" ht="11.25">
      <c r="B112" s="32"/>
      <c r="D112" s="146" t="s">
        <v>290</v>
      </c>
      <c r="F112" s="167" t="s">
        <v>195</v>
      </c>
      <c r="H112" s="168">
        <v>0</v>
      </c>
      <c r="L112" s="32"/>
      <c r="M112" s="144"/>
      <c r="T112" s="53"/>
      <c r="AU112" s="17" t="s">
        <v>84</v>
      </c>
    </row>
    <row r="113" spans="2:47" s="1" customFormat="1" ht="11.25">
      <c r="B113" s="32"/>
      <c r="D113" s="146" t="s">
        <v>290</v>
      </c>
      <c r="F113" s="167" t="s">
        <v>295</v>
      </c>
      <c r="H113" s="168">
        <v>54</v>
      </c>
      <c r="L113" s="32"/>
      <c r="M113" s="144"/>
      <c r="T113" s="53"/>
      <c r="AU113" s="17" t="s">
        <v>84</v>
      </c>
    </row>
    <row r="114" spans="2:47" s="1" customFormat="1" ht="11.25">
      <c r="B114" s="32"/>
      <c r="D114" s="146" t="s">
        <v>290</v>
      </c>
      <c r="F114" s="167" t="s">
        <v>197</v>
      </c>
      <c r="H114" s="168">
        <v>0</v>
      </c>
      <c r="L114" s="32"/>
      <c r="M114" s="144"/>
      <c r="T114" s="53"/>
      <c r="AU114" s="17" t="s">
        <v>84</v>
      </c>
    </row>
    <row r="115" spans="2:47" s="1" customFormat="1" ht="11.25">
      <c r="B115" s="32"/>
      <c r="D115" s="146" t="s">
        <v>290</v>
      </c>
      <c r="F115" s="167" t="s">
        <v>296</v>
      </c>
      <c r="H115" s="168">
        <v>50</v>
      </c>
      <c r="L115" s="32"/>
      <c r="M115" s="144"/>
      <c r="T115" s="53"/>
      <c r="AU115" s="17" t="s">
        <v>84</v>
      </c>
    </row>
    <row r="116" spans="2:47" s="1" customFormat="1" ht="11.25">
      <c r="B116" s="32"/>
      <c r="D116" s="146" t="s">
        <v>290</v>
      </c>
      <c r="F116" s="167" t="s">
        <v>198</v>
      </c>
      <c r="H116" s="168">
        <v>0</v>
      </c>
      <c r="L116" s="32"/>
      <c r="M116" s="144"/>
      <c r="T116" s="53"/>
      <c r="AU116" s="17" t="s">
        <v>84</v>
      </c>
    </row>
    <row r="117" spans="2:47" s="1" customFormat="1" ht="11.25">
      <c r="B117" s="32"/>
      <c r="D117" s="146" t="s">
        <v>290</v>
      </c>
      <c r="F117" s="167" t="s">
        <v>297</v>
      </c>
      <c r="H117" s="168">
        <v>95</v>
      </c>
      <c r="L117" s="32"/>
      <c r="M117" s="144"/>
      <c r="T117" s="53"/>
      <c r="AU117" s="17" t="s">
        <v>84</v>
      </c>
    </row>
    <row r="118" spans="2:47" s="1" customFormat="1" ht="11.25">
      <c r="B118" s="32"/>
      <c r="D118" s="146" t="s">
        <v>290</v>
      </c>
      <c r="F118" s="167" t="s">
        <v>202</v>
      </c>
      <c r="H118" s="168">
        <v>442</v>
      </c>
      <c r="L118" s="32"/>
      <c r="M118" s="144"/>
      <c r="T118" s="53"/>
      <c r="AU118" s="17" t="s">
        <v>84</v>
      </c>
    </row>
    <row r="119" spans="2:65" s="1" customFormat="1" ht="21.75" customHeight="1">
      <c r="B119" s="32"/>
      <c r="C119" s="128" t="s">
        <v>139</v>
      </c>
      <c r="D119" s="128" t="s">
        <v>141</v>
      </c>
      <c r="E119" s="129" t="s">
        <v>1474</v>
      </c>
      <c r="F119" s="130" t="s">
        <v>1475</v>
      </c>
      <c r="G119" s="131" t="s">
        <v>262</v>
      </c>
      <c r="H119" s="132">
        <v>0.018</v>
      </c>
      <c r="I119" s="133"/>
      <c r="J119" s="134">
        <f>ROUND(I119*H119,2)</f>
        <v>0</v>
      </c>
      <c r="K119" s="130" t="s">
        <v>145</v>
      </c>
      <c r="L119" s="32"/>
      <c r="M119" s="135" t="s">
        <v>19</v>
      </c>
      <c r="N119" s="136" t="s">
        <v>45</v>
      </c>
      <c r="P119" s="137">
        <f>O119*H119</f>
        <v>0</v>
      </c>
      <c r="Q119" s="137">
        <v>0</v>
      </c>
      <c r="R119" s="137">
        <f>Q119*H119</f>
        <v>0</v>
      </c>
      <c r="S119" s="137">
        <v>0.7</v>
      </c>
      <c r="T119" s="138">
        <f>S119*H119</f>
        <v>0.012599999999999998</v>
      </c>
      <c r="AR119" s="139" t="s">
        <v>139</v>
      </c>
      <c r="AT119" s="139" t="s">
        <v>141</v>
      </c>
      <c r="AU119" s="139" t="s">
        <v>84</v>
      </c>
      <c r="AY119" s="17" t="s">
        <v>138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82</v>
      </c>
      <c r="BK119" s="140">
        <f>ROUND(I119*H119,2)</f>
        <v>0</v>
      </c>
      <c r="BL119" s="17" t="s">
        <v>139</v>
      </c>
      <c r="BM119" s="139" t="s">
        <v>1476</v>
      </c>
    </row>
    <row r="120" spans="2:47" s="1" customFormat="1" ht="11.25">
      <c r="B120" s="32"/>
      <c r="D120" s="141" t="s">
        <v>147</v>
      </c>
      <c r="F120" s="142" t="s">
        <v>1477</v>
      </c>
      <c r="I120" s="143"/>
      <c r="L120" s="32"/>
      <c r="M120" s="144"/>
      <c r="T120" s="53"/>
      <c r="AT120" s="17" t="s">
        <v>147</v>
      </c>
      <c r="AU120" s="17" t="s">
        <v>84</v>
      </c>
    </row>
    <row r="121" spans="2:51" s="13" customFormat="1" ht="11.25">
      <c r="B121" s="152"/>
      <c r="D121" s="146" t="s">
        <v>149</v>
      </c>
      <c r="E121" s="153" t="s">
        <v>19</v>
      </c>
      <c r="F121" s="154" t="s">
        <v>1478</v>
      </c>
      <c r="H121" s="155">
        <v>0.018</v>
      </c>
      <c r="I121" s="156"/>
      <c r="L121" s="152"/>
      <c r="M121" s="157"/>
      <c r="T121" s="158"/>
      <c r="AT121" s="153" t="s">
        <v>149</v>
      </c>
      <c r="AU121" s="153" t="s">
        <v>84</v>
      </c>
      <c r="AV121" s="13" t="s">
        <v>84</v>
      </c>
      <c r="AW121" s="13" t="s">
        <v>36</v>
      </c>
      <c r="AX121" s="13" t="s">
        <v>82</v>
      </c>
      <c r="AY121" s="153" t="s">
        <v>138</v>
      </c>
    </row>
    <row r="122" spans="2:65" s="1" customFormat="1" ht="16.5" customHeight="1">
      <c r="B122" s="32"/>
      <c r="C122" s="128" t="s">
        <v>166</v>
      </c>
      <c r="D122" s="128" t="s">
        <v>141</v>
      </c>
      <c r="E122" s="129" t="s">
        <v>328</v>
      </c>
      <c r="F122" s="130" t="s">
        <v>329</v>
      </c>
      <c r="G122" s="131" t="s">
        <v>256</v>
      </c>
      <c r="H122" s="132">
        <v>30</v>
      </c>
      <c r="I122" s="133"/>
      <c r="J122" s="134">
        <f>ROUND(I122*H122,2)</f>
        <v>0</v>
      </c>
      <c r="K122" s="130" t="s">
        <v>145</v>
      </c>
      <c r="L122" s="32"/>
      <c r="M122" s="135" t="s">
        <v>19</v>
      </c>
      <c r="N122" s="136" t="s">
        <v>45</v>
      </c>
      <c r="P122" s="137">
        <f>O122*H122</f>
        <v>0</v>
      </c>
      <c r="Q122" s="137">
        <v>1E-05</v>
      </c>
      <c r="R122" s="137">
        <f>Q122*H122</f>
        <v>0.00030000000000000003</v>
      </c>
      <c r="S122" s="137">
        <v>0.002</v>
      </c>
      <c r="T122" s="138">
        <f>S122*H122</f>
        <v>0.06</v>
      </c>
      <c r="AR122" s="139" t="s">
        <v>139</v>
      </c>
      <c r="AT122" s="139" t="s">
        <v>141</v>
      </c>
      <c r="AU122" s="139" t="s">
        <v>84</v>
      </c>
      <c r="AY122" s="17" t="s">
        <v>138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7" t="s">
        <v>82</v>
      </c>
      <c r="BK122" s="140">
        <f>ROUND(I122*H122,2)</f>
        <v>0</v>
      </c>
      <c r="BL122" s="17" t="s">
        <v>139</v>
      </c>
      <c r="BM122" s="139" t="s">
        <v>1479</v>
      </c>
    </row>
    <row r="123" spans="2:47" s="1" customFormat="1" ht="11.25">
      <c r="B123" s="32"/>
      <c r="D123" s="141" t="s">
        <v>147</v>
      </c>
      <c r="F123" s="142" t="s">
        <v>331</v>
      </c>
      <c r="I123" s="143"/>
      <c r="L123" s="32"/>
      <c r="M123" s="144"/>
      <c r="T123" s="53"/>
      <c r="AT123" s="17" t="s">
        <v>147</v>
      </c>
      <c r="AU123" s="17" t="s">
        <v>84</v>
      </c>
    </row>
    <row r="124" spans="2:63" s="11" customFormat="1" ht="22.9" customHeight="1">
      <c r="B124" s="116"/>
      <c r="D124" s="117" t="s">
        <v>73</v>
      </c>
      <c r="E124" s="126" t="s">
        <v>353</v>
      </c>
      <c r="F124" s="126" t="s">
        <v>354</v>
      </c>
      <c r="I124" s="119"/>
      <c r="J124" s="127">
        <f>BK124</f>
        <v>0</v>
      </c>
      <c r="L124" s="116"/>
      <c r="M124" s="121"/>
      <c r="P124" s="122">
        <f>SUM(P125:P135)</f>
        <v>0</v>
      </c>
      <c r="R124" s="122">
        <f>SUM(R125:R135)</f>
        <v>0</v>
      </c>
      <c r="T124" s="123">
        <f>SUM(T125:T135)</f>
        <v>0</v>
      </c>
      <c r="AR124" s="117" t="s">
        <v>82</v>
      </c>
      <c r="AT124" s="124" t="s">
        <v>73</v>
      </c>
      <c r="AU124" s="124" t="s">
        <v>82</v>
      </c>
      <c r="AY124" s="117" t="s">
        <v>138</v>
      </c>
      <c r="BK124" s="125">
        <f>SUM(BK125:BK135)</f>
        <v>0</v>
      </c>
    </row>
    <row r="125" spans="2:65" s="1" customFormat="1" ht="21.75" customHeight="1">
      <c r="B125" s="32"/>
      <c r="C125" s="128" t="s">
        <v>171</v>
      </c>
      <c r="D125" s="128" t="s">
        <v>141</v>
      </c>
      <c r="E125" s="129" t="s">
        <v>356</v>
      </c>
      <c r="F125" s="130" t="s">
        <v>357</v>
      </c>
      <c r="G125" s="131" t="s">
        <v>269</v>
      </c>
      <c r="H125" s="132">
        <v>0.348</v>
      </c>
      <c r="I125" s="133"/>
      <c r="J125" s="134">
        <f>ROUND(I125*H125,2)</f>
        <v>0</v>
      </c>
      <c r="K125" s="130" t="s">
        <v>145</v>
      </c>
      <c r="L125" s="32"/>
      <c r="M125" s="135" t="s">
        <v>19</v>
      </c>
      <c r="N125" s="136" t="s">
        <v>45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139</v>
      </c>
      <c r="AT125" s="139" t="s">
        <v>141</v>
      </c>
      <c r="AU125" s="139" t="s">
        <v>84</v>
      </c>
      <c r="AY125" s="17" t="s">
        <v>138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82</v>
      </c>
      <c r="BK125" s="140">
        <f>ROUND(I125*H125,2)</f>
        <v>0</v>
      </c>
      <c r="BL125" s="17" t="s">
        <v>139</v>
      </c>
      <c r="BM125" s="139" t="s">
        <v>1480</v>
      </c>
    </row>
    <row r="126" spans="2:47" s="1" customFormat="1" ht="11.25">
      <c r="B126" s="32"/>
      <c r="D126" s="141" t="s">
        <v>147</v>
      </c>
      <c r="F126" s="142" t="s">
        <v>359</v>
      </c>
      <c r="I126" s="143"/>
      <c r="L126" s="32"/>
      <c r="M126" s="144"/>
      <c r="T126" s="53"/>
      <c r="AT126" s="17" t="s">
        <v>147</v>
      </c>
      <c r="AU126" s="17" t="s">
        <v>84</v>
      </c>
    </row>
    <row r="127" spans="2:65" s="1" customFormat="1" ht="16.5" customHeight="1">
      <c r="B127" s="32"/>
      <c r="C127" s="128" t="s">
        <v>179</v>
      </c>
      <c r="D127" s="128" t="s">
        <v>141</v>
      </c>
      <c r="E127" s="129" t="s">
        <v>361</v>
      </c>
      <c r="F127" s="130" t="s">
        <v>362</v>
      </c>
      <c r="G127" s="131" t="s">
        <v>269</v>
      </c>
      <c r="H127" s="132">
        <v>5.22</v>
      </c>
      <c r="I127" s="133"/>
      <c r="J127" s="134">
        <f>ROUND(I127*H127,2)</f>
        <v>0</v>
      </c>
      <c r="K127" s="130" t="s">
        <v>145</v>
      </c>
      <c r="L127" s="32"/>
      <c r="M127" s="135" t="s">
        <v>19</v>
      </c>
      <c r="N127" s="136" t="s">
        <v>45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139</v>
      </c>
      <c r="AT127" s="139" t="s">
        <v>141</v>
      </c>
      <c r="AU127" s="139" t="s">
        <v>84</v>
      </c>
      <c r="AY127" s="17" t="s">
        <v>138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82</v>
      </c>
      <c r="BK127" s="140">
        <f>ROUND(I127*H127,2)</f>
        <v>0</v>
      </c>
      <c r="BL127" s="17" t="s">
        <v>139</v>
      </c>
      <c r="BM127" s="139" t="s">
        <v>1481</v>
      </c>
    </row>
    <row r="128" spans="2:47" s="1" customFormat="1" ht="11.25">
      <c r="B128" s="32"/>
      <c r="D128" s="141" t="s">
        <v>147</v>
      </c>
      <c r="F128" s="142" t="s">
        <v>364</v>
      </c>
      <c r="I128" s="143"/>
      <c r="L128" s="32"/>
      <c r="M128" s="144"/>
      <c r="T128" s="53"/>
      <c r="AT128" s="17" t="s">
        <v>147</v>
      </c>
      <c r="AU128" s="17" t="s">
        <v>84</v>
      </c>
    </row>
    <row r="129" spans="2:51" s="13" customFormat="1" ht="11.25">
      <c r="B129" s="152"/>
      <c r="D129" s="146" t="s">
        <v>149</v>
      </c>
      <c r="F129" s="154" t="s">
        <v>1482</v>
      </c>
      <c r="H129" s="155">
        <v>5.22</v>
      </c>
      <c r="I129" s="156"/>
      <c r="L129" s="152"/>
      <c r="M129" s="157"/>
      <c r="T129" s="158"/>
      <c r="AT129" s="153" t="s">
        <v>149</v>
      </c>
      <c r="AU129" s="153" t="s">
        <v>84</v>
      </c>
      <c r="AV129" s="13" t="s">
        <v>84</v>
      </c>
      <c r="AW129" s="13" t="s">
        <v>4</v>
      </c>
      <c r="AX129" s="13" t="s">
        <v>82</v>
      </c>
      <c r="AY129" s="153" t="s">
        <v>138</v>
      </c>
    </row>
    <row r="130" spans="2:65" s="1" customFormat="1" ht="24.2" customHeight="1">
      <c r="B130" s="32"/>
      <c r="C130" s="128" t="s">
        <v>184</v>
      </c>
      <c r="D130" s="128" t="s">
        <v>141</v>
      </c>
      <c r="E130" s="129" t="s">
        <v>367</v>
      </c>
      <c r="F130" s="130" t="s">
        <v>368</v>
      </c>
      <c r="G130" s="131" t="s">
        <v>269</v>
      </c>
      <c r="H130" s="132">
        <v>0.348</v>
      </c>
      <c r="I130" s="133"/>
      <c r="J130" s="134">
        <f>ROUND(I130*H130,2)</f>
        <v>0</v>
      </c>
      <c r="K130" s="130" t="s">
        <v>145</v>
      </c>
      <c r="L130" s="32"/>
      <c r="M130" s="135" t="s">
        <v>19</v>
      </c>
      <c r="N130" s="136" t="s">
        <v>45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139</v>
      </c>
      <c r="AT130" s="139" t="s">
        <v>141</v>
      </c>
      <c r="AU130" s="139" t="s">
        <v>84</v>
      </c>
      <c r="AY130" s="17" t="s">
        <v>138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82</v>
      </c>
      <c r="BK130" s="140">
        <f>ROUND(I130*H130,2)</f>
        <v>0</v>
      </c>
      <c r="BL130" s="17" t="s">
        <v>139</v>
      </c>
      <c r="BM130" s="139" t="s">
        <v>1483</v>
      </c>
    </row>
    <row r="131" spans="2:47" s="1" customFormat="1" ht="11.25">
      <c r="B131" s="32"/>
      <c r="D131" s="141" t="s">
        <v>147</v>
      </c>
      <c r="F131" s="142" t="s">
        <v>370</v>
      </c>
      <c r="I131" s="143"/>
      <c r="L131" s="32"/>
      <c r="M131" s="144"/>
      <c r="T131" s="53"/>
      <c r="AT131" s="17" t="s">
        <v>147</v>
      </c>
      <c r="AU131" s="17" t="s">
        <v>84</v>
      </c>
    </row>
    <row r="132" spans="2:65" s="1" customFormat="1" ht="24.2" customHeight="1">
      <c r="B132" s="32"/>
      <c r="C132" s="128" t="s">
        <v>203</v>
      </c>
      <c r="D132" s="128" t="s">
        <v>141</v>
      </c>
      <c r="E132" s="129" t="s">
        <v>372</v>
      </c>
      <c r="F132" s="130" t="s">
        <v>373</v>
      </c>
      <c r="G132" s="131" t="s">
        <v>269</v>
      </c>
      <c r="H132" s="132">
        <v>0.018</v>
      </c>
      <c r="I132" s="133"/>
      <c r="J132" s="134">
        <f>ROUND(I132*H132,2)</f>
        <v>0</v>
      </c>
      <c r="K132" s="130" t="s">
        <v>145</v>
      </c>
      <c r="L132" s="32"/>
      <c r="M132" s="135" t="s">
        <v>19</v>
      </c>
      <c r="N132" s="136" t="s">
        <v>45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139</v>
      </c>
      <c r="AT132" s="139" t="s">
        <v>141</v>
      </c>
      <c r="AU132" s="139" t="s">
        <v>84</v>
      </c>
      <c r="AY132" s="17" t="s">
        <v>138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82</v>
      </c>
      <c r="BK132" s="140">
        <f>ROUND(I132*H132,2)</f>
        <v>0</v>
      </c>
      <c r="BL132" s="17" t="s">
        <v>139</v>
      </c>
      <c r="BM132" s="139" t="s">
        <v>1484</v>
      </c>
    </row>
    <row r="133" spans="2:47" s="1" customFormat="1" ht="11.25">
      <c r="B133" s="32"/>
      <c r="D133" s="141" t="s">
        <v>147</v>
      </c>
      <c r="F133" s="142" t="s">
        <v>375</v>
      </c>
      <c r="I133" s="143"/>
      <c r="L133" s="32"/>
      <c r="M133" s="144"/>
      <c r="T133" s="53"/>
      <c r="AT133" s="17" t="s">
        <v>147</v>
      </c>
      <c r="AU133" s="17" t="s">
        <v>84</v>
      </c>
    </row>
    <row r="134" spans="2:65" s="1" customFormat="1" ht="24.2" customHeight="1">
      <c r="B134" s="32"/>
      <c r="C134" s="128" t="s">
        <v>210</v>
      </c>
      <c r="D134" s="128" t="s">
        <v>141</v>
      </c>
      <c r="E134" s="129" t="s">
        <v>377</v>
      </c>
      <c r="F134" s="130" t="s">
        <v>378</v>
      </c>
      <c r="G134" s="131" t="s">
        <v>269</v>
      </c>
      <c r="H134" s="132">
        <v>0.33</v>
      </c>
      <c r="I134" s="133"/>
      <c r="J134" s="134">
        <f>ROUND(I134*H134,2)</f>
        <v>0</v>
      </c>
      <c r="K134" s="130" t="s">
        <v>145</v>
      </c>
      <c r="L134" s="32"/>
      <c r="M134" s="135" t="s">
        <v>19</v>
      </c>
      <c r="N134" s="136" t="s">
        <v>45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139</v>
      </c>
      <c r="AT134" s="139" t="s">
        <v>141</v>
      </c>
      <c r="AU134" s="139" t="s">
        <v>84</v>
      </c>
      <c r="AY134" s="17" t="s">
        <v>138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82</v>
      </c>
      <c r="BK134" s="140">
        <f>ROUND(I134*H134,2)</f>
        <v>0</v>
      </c>
      <c r="BL134" s="17" t="s">
        <v>139</v>
      </c>
      <c r="BM134" s="139" t="s">
        <v>1485</v>
      </c>
    </row>
    <row r="135" spans="2:47" s="1" customFormat="1" ht="11.25">
      <c r="B135" s="32"/>
      <c r="D135" s="141" t="s">
        <v>147</v>
      </c>
      <c r="F135" s="142" t="s">
        <v>380</v>
      </c>
      <c r="I135" s="143"/>
      <c r="L135" s="32"/>
      <c r="M135" s="144"/>
      <c r="T135" s="53"/>
      <c r="AT135" s="17" t="s">
        <v>147</v>
      </c>
      <c r="AU135" s="17" t="s">
        <v>84</v>
      </c>
    </row>
    <row r="136" spans="2:63" s="11" customFormat="1" ht="22.9" customHeight="1">
      <c r="B136" s="116"/>
      <c r="D136" s="117" t="s">
        <v>73</v>
      </c>
      <c r="E136" s="126" t="s">
        <v>381</v>
      </c>
      <c r="F136" s="126" t="s">
        <v>382</v>
      </c>
      <c r="I136" s="119"/>
      <c r="J136" s="127">
        <f>BK136</f>
        <v>0</v>
      </c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82</v>
      </c>
      <c r="AT136" s="124" t="s">
        <v>73</v>
      </c>
      <c r="AU136" s="124" t="s">
        <v>82</v>
      </c>
      <c r="AY136" s="117" t="s">
        <v>138</v>
      </c>
      <c r="BK136" s="125">
        <f>SUM(BK137:BK138)</f>
        <v>0</v>
      </c>
    </row>
    <row r="137" spans="2:65" s="1" customFormat="1" ht="33" customHeight="1">
      <c r="B137" s="32"/>
      <c r="C137" s="128" t="s">
        <v>217</v>
      </c>
      <c r="D137" s="128" t="s">
        <v>141</v>
      </c>
      <c r="E137" s="129" t="s">
        <v>384</v>
      </c>
      <c r="F137" s="130" t="s">
        <v>385</v>
      </c>
      <c r="G137" s="131" t="s">
        <v>269</v>
      </c>
      <c r="H137" s="132">
        <v>0.038</v>
      </c>
      <c r="I137" s="133"/>
      <c r="J137" s="134">
        <f>ROUND(I137*H137,2)</f>
        <v>0</v>
      </c>
      <c r="K137" s="130" t="s">
        <v>145</v>
      </c>
      <c r="L137" s="32"/>
      <c r="M137" s="135" t="s">
        <v>19</v>
      </c>
      <c r="N137" s="136" t="s">
        <v>45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139</v>
      </c>
      <c r="AT137" s="139" t="s">
        <v>141</v>
      </c>
      <c r="AU137" s="139" t="s">
        <v>84</v>
      </c>
      <c r="AY137" s="17" t="s">
        <v>138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82</v>
      </c>
      <c r="BK137" s="140">
        <f>ROUND(I137*H137,2)</f>
        <v>0</v>
      </c>
      <c r="BL137" s="17" t="s">
        <v>139</v>
      </c>
      <c r="BM137" s="139" t="s">
        <v>1486</v>
      </c>
    </row>
    <row r="138" spans="2:47" s="1" customFormat="1" ht="11.25">
      <c r="B138" s="32"/>
      <c r="D138" s="141" t="s">
        <v>147</v>
      </c>
      <c r="F138" s="142" t="s">
        <v>387</v>
      </c>
      <c r="I138" s="143"/>
      <c r="L138" s="32"/>
      <c r="M138" s="144"/>
      <c r="T138" s="53"/>
      <c r="AT138" s="17" t="s">
        <v>147</v>
      </c>
      <c r="AU138" s="17" t="s">
        <v>84</v>
      </c>
    </row>
    <row r="139" spans="2:63" s="11" customFormat="1" ht="25.9" customHeight="1">
      <c r="B139" s="116"/>
      <c r="D139" s="117" t="s">
        <v>73</v>
      </c>
      <c r="E139" s="118" t="s">
        <v>388</v>
      </c>
      <c r="F139" s="118" t="s">
        <v>389</v>
      </c>
      <c r="I139" s="119"/>
      <c r="J139" s="120">
        <f>BK139</f>
        <v>0</v>
      </c>
      <c r="L139" s="116"/>
      <c r="M139" s="121"/>
      <c r="P139" s="122">
        <f>P140+P174+P189+P197+P226</f>
        <v>0</v>
      </c>
      <c r="R139" s="122">
        <f>R140+R174+R189+R197+R226</f>
        <v>0.4762869999999999</v>
      </c>
      <c r="T139" s="123">
        <f>T140+T174+T189+T197+T226</f>
        <v>0.27511</v>
      </c>
      <c r="AR139" s="117" t="s">
        <v>84</v>
      </c>
      <c r="AT139" s="124" t="s">
        <v>73</v>
      </c>
      <c r="AU139" s="124" t="s">
        <v>74</v>
      </c>
      <c r="AY139" s="117" t="s">
        <v>138</v>
      </c>
      <c r="BK139" s="125">
        <f>BK140+BK174+BK189+BK197+BK226</f>
        <v>0</v>
      </c>
    </row>
    <row r="140" spans="2:63" s="11" customFormat="1" ht="22.9" customHeight="1">
      <c r="B140" s="116"/>
      <c r="D140" s="117" t="s">
        <v>73</v>
      </c>
      <c r="E140" s="126" t="s">
        <v>408</v>
      </c>
      <c r="F140" s="126" t="s">
        <v>409</v>
      </c>
      <c r="I140" s="119"/>
      <c r="J140" s="127">
        <f>BK140</f>
        <v>0</v>
      </c>
      <c r="L140" s="116"/>
      <c r="M140" s="121"/>
      <c r="P140" s="122">
        <f>SUM(P141:P173)</f>
        <v>0</v>
      </c>
      <c r="R140" s="122">
        <f>SUM(R141:R173)</f>
        <v>0.016415000000000003</v>
      </c>
      <c r="T140" s="123">
        <f>SUM(T141:T173)</f>
        <v>0.00308</v>
      </c>
      <c r="AR140" s="117" t="s">
        <v>84</v>
      </c>
      <c r="AT140" s="124" t="s">
        <v>73</v>
      </c>
      <c r="AU140" s="124" t="s">
        <v>82</v>
      </c>
      <c r="AY140" s="117" t="s">
        <v>138</v>
      </c>
      <c r="BK140" s="125">
        <f>SUM(BK141:BK173)</f>
        <v>0</v>
      </c>
    </row>
    <row r="141" spans="2:65" s="1" customFormat="1" ht="24.2" customHeight="1">
      <c r="B141" s="32"/>
      <c r="C141" s="128" t="s">
        <v>8</v>
      </c>
      <c r="D141" s="128" t="s">
        <v>141</v>
      </c>
      <c r="E141" s="129" t="s">
        <v>1487</v>
      </c>
      <c r="F141" s="130" t="s">
        <v>1488</v>
      </c>
      <c r="G141" s="131" t="s">
        <v>239</v>
      </c>
      <c r="H141" s="132">
        <v>1</v>
      </c>
      <c r="I141" s="133"/>
      <c r="J141" s="134">
        <f>ROUND(I141*H141,2)</f>
        <v>0</v>
      </c>
      <c r="K141" s="130" t="s">
        <v>1022</v>
      </c>
      <c r="L141" s="32"/>
      <c r="M141" s="135" t="s">
        <v>19</v>
      </c>
      <c r="N141" s="136" t="s">
        <v>45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513</v>
      </c>
      <c r="AT141" s="139" t="s">
        <v>141</v>
      </c>
      <c r="AU141" s="139" t="s">
        <v>84</v>
      </c>
      <c r="AY141" s="17" t="s">
        <v>138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82</v>
      </c>
      <c r="BK141" s="140">
        <f>ROUND(I141*H141,2)</f>
        <v>0</v>
      </c>
      <c r="BL141" s="17" t="s">
        <v>513</v>
      </c>
      <c r="BM141" s="139" t="s">
        <v>1489</v>
      </c>
    </row>
    <row r="142" spans="2:47" s="1" customFormat="1" ht="11.25">
      <c r="B142" s="32"/>
      <c r="D142" s="141" t="s">
        <v>147</v>
      </c>
      <c r="F142" s="142" t="s">
        <v>1490</v>
      </c>
      <c r="I142" s="143"/>
      <c r="L142" s="32"/>
      <c r="M142" s="144"/>
      <c r="T142" s="53"/>
      <c r="AT142" s="17" t="s">
        <v>147</v>
      </c>
      <c r="AU142" s="17" t="s">
        <v>84</v>
      </c>
    </row>
    <row r="143" spans="2:65" s="1" customFormat="1" ht="24.2" customHeight="1">
      <c r="B143" s="32"/>
      <c r="C143" s="128" t="s">
        <v>226</v>
      </c>
      <c r="D143" s="128" t="s">
        <v>141</v>
      </c>
      <c r="E143" s="129" t="s">
        <v>411</v>
      </c>
      <c r="F143" s="130" t="s">
        <v>412</v>
      </c>
      <c r="G143" s="131" t="s">
        <v>239</v>
      </c>
      <c r="H143" s="132">
        <v>7</v>
      </c>
      <c r="I143" s="133"/>
      <c r="J143" s="134">
        <f>ROUND(I143*H143,2)</f>
        <v>0</v>
      </c>
      <c r="K143" s="130" t="s">
        <v>145</v>
      </c>
      <c r="L143" s="32"/>
      <c r="M143" s="135" t="s">
        <v>19</v>
      </c>
      <c r="N143" s="136" t="s">
        <v>45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242</v>
      </c>
      <c r="AT143" s="139" t="s">
        <v>141</v>
      </c>
      <c r="AU143" s="139" t="s">
        <v>84</v>
      </c>
      <c r="AY143" s="17" t="s">
        <v>138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7" t="s">
        <v>82</v>
      </c>
      <c r="BK143" s="140">
        <f>ROUND(I143*H143,2)</f>
        <v>0</v>
      </c>
      <c r="BL143" s="17" t="s">
        <v>242</v>
      </c>
      <c r="BM143" s="139" t="s">
        <v>1491</v>
      </c>
    </row>
    <row r="144" spans="2:47" s="1" customFormat="1" ht="11.25">
      <c r="B144" s="32"/>
      <c r="D144" s="141" t="s">
        <v>147</v>
      </c>
      <c r="F144" s="142" t="s">
        <v>414</v>
      </c>
      <c r="I144" s="143"/>
      <c r="L144" s="32"/>
      <c r="M144" s="144"/>
      <c r="T144" s="53"/>
      <c r="AT144" s="17" t="s">
        <v>147</v>
      </c>
      <c r="AU144" s="17" t="s">
        <v>84</v>
      </c>
    </row>
    <row r="145" spans="2:65" s="1" customFormat="1" ht="16.5" customHeight="1">
      <c r="B145" s="32"/>
      <c r="C145" s="169" t="s">
        <v>231</v>
      </c>
      <c r="D145" s="169" t="s">
        <v>397</v>
      </c>
      <c r="E145" s="170" t="s">
        <v>417</v>
      </c>
      <c r="F145" s="171" t="s">
        <v>418</v>
      </c>
      <c r="G145" s="172" t="s">
        <v>239</v>
      </c>
      <c r="H145" s="173">
        <v>3</v>
      </c>
      <c r="I145" s="174"/>
      <c r="J145" s="175">
        <f>ROUND(I145*H145,2)</f>
        <v>0</v>
      </c>
      <c r="K145" s="171" t="s">
        <v>145</v>
      </c>
      <c r="L145" s="176"/>
      <c r="M145" s="177" t="s">
        <v>19</v>
      </c>
      <c r="N145" s="178" t="s">
        <v>45</v>
      </c>
      <c r="P145" s="137">
        <f>O145*H145</f>
        <v>0</v>
      </c>
      <c r="Q145" s="137">
        <v>4E-05</v>
      </c>
      <c r="R145" s="137">
        <f>Q145*H145</f>
        <v>0.00012000000000000002</v>
      </c>
      <c r="S145" s="137">
        <v>0</v>
      </c>
      <c r="T145" s="138">
        <f>S145*H145</f>
        <v>0</v>
      </c>
      <c r="AR145" s="139" t="s">
        <v>348</v>
      </c>
      <c r="AT145" s="139" t="s">
        <v>397</v>
      </c>
      <c r="AU145" s="139" t="s">
        <v>84</v>
      </c>
      <c r="AY145" s="17" t="s">
        <v>138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82</v>
      </c>
      <c r="BK145" s="140">
        <f>ROUND(I145*H145,2)</f>
        <v>0</v>
      </c>
      <c r="BL145" s="17" t="s">
        <v>242</v>
      </c>
      <c r="BM145" s="139" t="s">
        <v>1492</v>
      </c>
    </row>
    <row r="146" spans="2:65" s="1" customFormat="1" ht="16.5" customHeight="1">
      <c r="B146" s="32"/>
      <c r="C146" s="169" t="s">
        <v>236</v>
      </c>
      <c r="D146" s="169" t="s">
        <v>397</v>
      </c>
      <c r="E146" s="170" t="s">
        <v>421</v>
      </c>
      <c r="F146" s="171" t="s">
        <v>422</v>
      </c>
      <c r="G146" s="172" t="s">
        <v>239</v>
      </c>
      <c r="H146" s="173">
        <v>4</v>
      </c>
      <c r="I146" s="174"/>
      <c r="J146" s="175">
        <f>ROUND(I146*H146,2)</f>
        <v>0</v>
      </c>
      <c r="K146" s="171" t="s">
        <v>145</v>
      </c>
      <c r="L146" s="176"/>
      <c r="M146" s="177" t="s">
        <v>19</v>
      </c>
      <c r="N146" s="178" t="s">
        <v>45</v>
      </c>
      <c r="P146" s="137">
        <f>O146*H146</f>
        <v>0</v>
      </c>
      <c r="Q146" s="137">
        <v>3E-05</v>
      </c>
      <c r="R146" s="137">
        <f>Q146*H146</f>
        <v>0.00012</v>
      </c>
      <c r="S146" s="137">
        <v>0</v>
      </c>
      <c r="T146" s="138">
        <f>S146*H146</f>
        <v>0</v>
      </c>
      <c r="AR146" s="139" t="s">
        <v>348</v>
      </c>
      <c r="AT146" s="139" t="s">
        <v>397</v>
      </c>
      <c r="AU146" s="139" t="s">
        <v>84</v>
      </c>
      <c r="AY146" s="17" t="s">
        <v>138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82</v>
      </c>
      <c r="BK146" s="140">
        <f>ROUND(I146*H146,2)</f>
        <v>0</v>
      </c>
      <c r="BL146" s="17" t="s">
        <v>242</v>
      </c>
      <c r="BM146" s="139" t="s">
        <v>1493</v>
      </c>
    </row>
    <row r="147" spans="2:65" s="1" customFormat="1" ht="24.2" customHeight="1">
      <c r="B147" s="32"/>
      <c r="C147" s="128" t="s">
        <v>242</v>
      </c>
      <c r="D147" s="128" t="s">
        <v>141</v>
      </c>
      <c r="E147" s="129" t="s">
        <v>451</v>
      </c>
      <c r="F147" s="130" t="s">
        <v>452</v>
      </c>
      <c r="G147" s="131" t="s">
        <v>256</v>
      </c>
      <c r="H147" s="132">
        <v>25</v>
      </c>
      <c r="I147" s="133"/>
      <c r="J147" s="134">
        <f>ROUND(I147*H147,2)</f>
        <v>0</v>
      </c>
      <c r="K147" s="130" t="s">
        <v>145</v>
      </c>
      <c r="L147" s="32"/>
      <c r="M147" s="135" t="s">
        <v>19</v>
      </c>
      <c r="N147" s="136" t="s">
        <v>45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242</v>
      </c>
      <c r="AT147" s="139" t="s">
        <v>141</v>
      </c>
      <c r="AU147" s="139" t="s">
        <v>84</v>
      </c>
      <c r="AY147" s="17" t="s">
        <v>138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82</v>
      </c>
      <c r="BK147" s="140">
        <f>ROUND(I147*H147,2)</f>
        <v>0</v>
      </c>
      <c r="BL147" s="17" t="s">
        <v>242</v>
      </c>
      <c r="BM147" s="139" t="s">
        <v>1494</v>
      </c>
    </row>
    <row r="148" spans="2:47" s="1" customFormat="1" ht="11.25">
      <c r="B148" s="32"/>
      <c r="D148" s="141" t="s">
        <v>147</v>
      </c>
      <c r="F148" s="142" t="s">
        <v>454</v>
      </c>
      <c r="I148" s="143"/>
      <c r="L148" s="32"/>
      <c r="M148" s="144"/>
      <c r="T148" s="53"/>
      <c r="AT148" s="17" t="s">
        <v>147</v>
      </c>
      <c r="AU148" s="17" t="s">
        <v>84</v>
      </c>
    </row>
    <row r="149" spans="2:65" s="1" customFormat="1" ht="16.5" customHeight="1">
      <c r="B149" s="32"/>
      <c r="C149" s="169" t="s">
        <v>248</v>
      </c>
      <c r="D149" s="169" t="s">
        <v>397</v>
      </c>
      <c r="E149" s="170" t="s">
        <v>458</v>
      </c>
      <c r="F149" s="171" t="s">
        <v>459</v>
      </c>
      <c r="G149" s="172" t="s">
        <v>256</v>
      </c>
      <c r="H149" s="173">
        <v>28.75</v>
      </c>
      <c r="I149" s="174"/>
      <c r="J149" s="175">
        <f>ROUND(I149*H149,2)</f>
        <v>0</v>
      </c>
      <c r="K149" s="171" t="s">
        <v>145</v>
      </c>
      <c r="L149" s="176"/>
      <c r="M149" s="177" t="s">
        <v>19</v>
      </c>
      <c r="N149" s="178" t="s">
        <v>45</v>
      </c>
      <c r="P149" s="137">
        <f>O149*H149</f>
        <v>0</v>
      </c>
      <c r="Q149" s="137">
        <v>0.00012</v>
      </c>
      <c r="R149" s="137">
        <f>Q149*H149</f>
        <v>0.00345</v>
      </c>
      <c r="S149" s="137">
        <v>0</v>
      </c>
      <c r="T149" s="138">
        <f>S149*H149</f>
        <v>0</v>
      </c>
      <c r="AR149" s="139" t="s">
        <v>348</v>
      </c>
      <c r="AT149" s="139" t="s">
        <v>397</v>
      </c>
      <c r="AU149" s="139" t="s">
        <v>84</v>
      </c>
      <c r="AY149" s="17" t="s">
        <v>138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82</v>
      </c>
      <c r="BK149" s="140">
        <f>ROUND(I149*H149,2)</f>
        <v>0</v>
      </c>
      <c r="BL149" s="17" t="s">
        <v>242</v>
      </c>
      <c r="BM149" s="139" t="s">
        <v>1495</v>
      </c>
    </row>
    <row r="150" spans="2:51" s="13" customFormat="1" ht="11.25">
      <c r="B150" s="152"/>
      <c r="D150" s="146" t="s">
        <v>149</v>
      </c>
      <c r="F150" s="154" t="s">
        <v>1496</v>
      </c>
      <c r="H150" s="155">
        <v>28.75</v>
      </c>
      <c r="I150" s="156"/>
      <c r="L150" s="152"/>
      <c r="M150" s="157"/>
      <c r="T150" s="158"/>
      <c r="AT150" s="153" t="s">
        <v>149</v>
      </c>
      <c r="AU150" s="153" t="s">
        <v>84</v>
      </c>
      <c r="AV150" s="13" t="s">
        <v>84</v>
      </c>
      <c r="AW150" s="13" t="s">
        <v>4</v>
      </c>
      <c r="AX150" s="13" t="s">
        <v>82</v>
      </c>
      <c r="AY150" s="153" t="s">
        <v>138</v>
      </c>
    </row>
    <row r="151" spans="2:65" s="1" customFormat="1" ht="24.2" customHeight="1">
      <c r="B151" s="32"/>
      <c r="C151" s="128" t="s">
        <v>253</v>
      </c>
      <c r="D151" s="128" t="s">
        <v>141</v>
      </c>
      <c r="E151" s="129" t="s">
        <v>463</v>
      </c>
      <c r="F151" s="130" t="s">
        <v>464</v>
      </c>
      <c r="G151" s="131" t="s">
        <v>256</v>
      </c>
      <c r="H151" s="132">
        <v>30</v>
      </c>
      <c r="I151" s="133"/>
      <c r="J151" s="134">
        <f>ROUND(I151*H151,2)</f>
        <v>0</v>
      </c>
      <c r="K151" s="130" t="s">
        <v>145</v>
      </c>
      <c r="L151" s="32"/>
      <c r="M151" s="135" t="s">
        <v>19</v>
      </c>
      <c r="N151" s="136" t="s">
        <v>45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242</v>
      </c>
      <c r="AT151" s="139" t="s">
        <v>141</v>
      </c>
      <c r="AU151" s="139" t="s">
        <v>84</v>
      </c>
      <c r="AY151" s="17" t="s">
        <v>138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7" t="s">
        <v>82</v>
      </c>
      <c r="BK151" s="140">
        <f>ROUND(I151*H151,2)</f>
        <v>0</v>
      </c>
      <c r="BL151" s="17" t="s">
        <v>242</v>
      </c>
      <c r="BM151" s="139" t="s">
        <v>1497</v>
      </c>
    </row>
    <row r="152" spans="2:47" s="1" customFormat="1" ht="11.25">
      <c r="B152" s="32"/>
      <c r="D152" s="141" t="s">
        <v>147</v>
      </c>
      <c r="F152" s="142" t="s">
        <v>466</v>
      </c>
      <c r="I152" s="143"/>
      <c r="L152" s="32"/>
      <c r="M152" s="144"/>
      <c r="T152" s="53"/>
      <c r="AT152" s="17" t="s">
        <v>147</v>
      </c>
      <c r="AU152" s="17" t="s">
        <v>84</v>
      </c>
    </row>
    <row r="153" spans="2:65" s="1" customFormat="1" ht="16.5" customHeight="1">
      <c r="B153" s="32"/>
      <c r="C153" s="169" t="s">
        <v>259</v>
      </c>
      <c r="D153" s="169" t="s">
        <v>397</v>
      </c>
      <c r="E153" s="170" t="s">
        <v>468</v>
      </c>
      <c r="F153" s="171" t="s">
        <v>469</v>
      </c>
      <c r="G153" s="172" t="s">
        <v>256</v>
      </c>
      <c r="H153" s="173">
        <v>34.5</v>
      </c>
      <c r="I153" s="174"/>
      <c r="J153" s="175">
        <f>ROUND(I153*H153,2)</f>
        <v>0</v>
      </c>
      <c r="K153" s="171" t="s">
        <v>145</v>
      </c>
      <c r="L153" s="176"/>
      <c r="M153" s="177" t="s">
        <v>19</v>
      </c>
      <c r="N153" s="178" t="s">
        <v>45</v>
      </c>
      <c r="P153" s="137">
        <f>O153*H153</f>
        <v>0</v>
      </c>
      <c r="Q153" s="137">
        <v>0.00017</v>
      </c>
      <c r="R153" s="137">
        <f>Q153*H153</f>
        <v>0.005865</v>
      </c>
      <c r="S153" s="137">
        <v>0</v>
      </c>
      <c r="T153" s="138">
        <f>S153*H153</f>
        <v>0</v>
      </c>
      <c r="AR153" s="139" t="s">
        <v>348</v>
      </c>
      <c r="AT153" s="139" t="s">
        <v>397</v>
      </c>
      <c r="AU153" s="139" t="s">
        <v>84</v>
      </c>
      <c r="AY153" s="17" t="s">
        <v>138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7" t="s">
        <v>82</v>
      </c>
      <c r="BK153" s="140">
        <f>ROUND(I153*H153,2)</f>
        <v>0</v>
      </c>
      <c r="BL153" s="17" t="s">
        <v>242</v>
      </c>
      <c r="BM153" s="139" t="s">
        <v>1498</v>
      </c>
    </row>
    <row r="154" spans="2:51" s="13" customFormat="1" ht="11.25">
      <c r="B154" s="152"/>
      <c r="D154" s="146" t="s">
        <v>149</v>
      </c>
      <c r="F154" s="154" t="s">
        <v>1499</v>
      </c>
      <c r="H154" s="155">
        <v>34.5</v>
      </c>
      <c r="I154" s="156"/>
      <c r="L154" s="152"/>
      <c r="M154" s="157"/>
      <c r="T154" s="158"/>
      <c r="AT154" s="153" t="s">
        <v>149</v>
      </c>
      <c r="AU154" s="153" t="s">
        <v>84</v>
      </c>
      <c r="AV154" s="13" t="s">
        <v>84</v>
      </c>
      <c r="AW154" s="13" t="s">
        <v>4</v>
      </c>
      <c r="AX154" s="13" t="s">
        <v>82</v>
      </c>
      <c r="AY154" s="153" t="s">
        <v>138</v>
      </c>
    </row>
    <row r="155" spans="2:65" s="1" customFormat="1" ht="24.2" customHeight="1">
      <c r="B155" s="32"/>
      <c r="C155" s="128" t="s">
        <v>266</v>
      </c>
      <c r="D155" s="128" t="s">
        <v>141</v>
      </c>
      <c r="E155" s="129" t="s">
        <v>501</v>
      </c>
      <c r="F155" s="130" t="s">
        <v>502</v>
      </c>
      <c r="G155" s="131" t="s">
        <v>239</v>
      </c>
      <c r="H155" s="132">
        <v>3</v>
      </c>
      <c r="I155" s="133"/>
      <c r="J155" s="134">
        <f>ROUND(I155*H155,2)</f>
        <v>0</v>
      </c>
      <c r="K155" s="130" t="s">
        <v>145</v>
      </c>
      <c r="L155" s="32"/>
      <c r="M155" s="135" t="s">
        <v>19</v>
      </c>
      <c r="N155" s="136" t="s">
        <v>45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139</v>
      </c>
      <c r="AT155" s="139" t="s">
        <v>141</v>
      </c>
      <c r="AU155" s="139" t="s">
        <v>84</v>
      </c>
      <c r="AY155" s="17" t="s">
        <v>138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82</v>
      </c>
      <c r="BK155" s="140">
        <f>ROUND(I155*H155,2)</f>
        <v>0</v>
      </c>
      <c r="BL155" s="17" t="s">
        <v>139</v>
      </c>
      <c r="BM155" s="139" t="s">
        <v>1500</v>
      </c>
    </row>
    <row r="156" spans="2:47" s="1" customFormat="1" ht="11.25">
      <c r="B156" s="32"/>
      <c r="D156" s="141" t="s">
        <v>147</v>
      </c>
      <c r="F156" s="142" t="s">
        <v>504</v>
      </c>
      <c r="I156" s="143"/>
      <c r="L156" s="32"/>
      <c r="M156" s="144"/>
      <c r="T156" s="53"/>
      <c r="AT156" s="17" t="s">
        <v>147</v>
      </c>
      <c r="AU156" s="17" t="s">
        <v>84</v>
      </c>
    </row>
    <row r="157" spans="2:65" s="1" customFormat="1" ht="16.5" customHeight="1">
      <c r="B157" s="32"/>
      <c r="C157" s="169" t="s">
        <v>7</v>
      </c>
      <c r="D157" s="169" t="s">
        <v>397</v>
      </c>
      <c r="E157" s="170" t="s">
        <v>506</v>
      </c>
      <c r="F157" s="171" t="s">
        <v>507</v>
      </c>
      <c r="G157" s="172" t="s">
        <v>239</v>
      </c>
      <c r="H157" s="173">
        <v>3</v>
      </c>
      <c r="I157" s="174"/>
      <c r="J157" s="175">
        <f>ROUND(I157*H157,2)</f>
        <v>0</v>
      </c>
      <c r="K157" s="171" t="s">
        <v>145</v>
      </c>
      <c r="L157" s="176"/>
      <c r="M157" s="177" t="s">
        <v>19</v>
      </c>
      <c r="N157" s="178" t="s">
        <v>45</v>
      </c>
      <c r="P157" s="137">
        <f>O157*H157</f>
        <v>0</v>
      </c>
      <c r="Q157" s="137">
        <v>4E-05</v>
      </c>
      <c r="R157" s="137">
        <f>Q157*H157</f>
        <v>0.00012000000000000002</v>
      </c>
      <c r="S157" s="137">
        <v>0</v>
      </c>
      <c r="T157" s="138">
        <f>S157*H157</f>
        <v>0</v>
      </c>
      <c r="AR157" s="139" t="s">
        <v>184</v>
      </c>
      <c r="AT157" s="139" t="s">
        <v>397</v>
      </c>
      <c r="AU157" s="139" t="s">
        <v>84</v>
      </c>
      <c r="AY157" s="17" t="s">
        <v>138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7" t="s">
        <v>82</v>
      </c>
      <c r="BK157" s="140">
        <f>ROUND(I157*H157,2)</f>
        <v>0</v>
      </c>
      <c r="BL157" s="17" t="s">
        <v>139</v>
      </c>
      <c r="BM157" s="139" t="s">
        <v>1501</v>
      </c>
    </row>
    <row r="158" spans="2:65" s="1" customFormat="1" ht="24.2" customHeight="1">
      <c r="B158" s="32"/>
      <c r="C158" s="128" t="s">
        <v>278</v>
      </c>
      <c r="D158" s="128" t="s">
        <v>141</v>
      </c>
      <c r="E158" s="129" t="s">
        <v>544</v>
      </c>
      <c r="F158" s="130" t="s">
        <v>545</v>
      </c>
      <c r="G158" s="131" t="s">
        <v>239</v>
      </c>
      <c r="H158" s="132">
        <v>10</v>
      </c>
      <c r="I158" s="133"/>
      <c r="J158" s="134">
        <f>ROUND(I158*H158,2)</f>
        <v>0</v>
      </c>
      <c r="K158" s="130" t="s">
        <v>145</v>
      </c>
      <c r="L158" s="32"/>
      <c r="M158" s="135" t="s">
        <v>19</v>
      </c>
      <c r="N158" s="136" t="s">
        <v>45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242</v>
      </c>
      <c r="AT158" s="139" t="s">
        <v>141</v>
      </c>
      <c r="AU158" s="139" t="s">
        <v>84</v>
      </c>
      <c r="AY158" s="17" t="s">
        <v>138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82</v>
      </c>
      <c r="BK158" s="140">
        <f>ROUND(I158*H158,2)</f>
        <v>0</v>
      </c>
      <c r="BL158" s="17" t="s">
        <v>242</v>
      </c>
      <c r="BM158" s="139" t="s">
        <v>1502</v>
      </c>
    </row>
    <row r="159" spans="2:47" s="1" customFormat="1" ht="11.25">
      <c r="B159" s="32"/>
      <c r="D159" s="141" t="s">
        <v>147</v>
      </c>
      <c r="F159" s="142" t="s">
        <v>547</v>
      </c>
      <c r="I159" s="143"/>
      <c r="L159" s="32"/>
      <c r="M159" s="144"/>
      <c r="T159" s="53"/>
      <c r="AT159" s="17" t="s">
        <v>147</v>
      </c>
      <c r="AU159" s="17" t="s">
        <v>84</v>
      </c>
    </row>
    <row r="160" spans="2:65" s="1" customFormat="1" ht="16.5" customHeight="1">
      <c r="B160" s="32"/>
      <c r="C160" s="169" t="s">
        <v>283</v>
      </c>
      <c r="D160" s="169" t="s">
        <v>397</v>
      </c>
      <c r="E160" s="170" t="s">
        <v>549</v>
      </c>
      <c r="F160" s="171" t="s">
        <v>550</v>
      </c>
      <c r="G160" s="172" t="s">
        <v>239</v>
      </c>
      <c r="H160" s="173">
        <v>10</v>
      </c>
      <c r="I160" s="174"/>
      <c r="J160" s="175">
        <f>ROUND(I160*H160,2)</f>
        <v>0</v>
      </c>
      <c r="K160" s="171" t="s">
        <v>145</v>
      </c>
      <c r="L160" s="176"/>
      <c r="M160" s="177" t="s">
        <v>19</v>
      </c>
      <c r="N160" s="178" t="s">
        <v>45</v>
      </c>
      <c r="P160" s="137">
        <f>O160*H160</f>
        <v>0</v>
      </c>
      <c r="Q160" s="137">
        <v>6E-05</v>
      </c>
      <c r="R160" s="137">
        <f>Q160*H160</f>
        <v>0.0006000000000000001</v>
      </c>
      <c r="S160" s="137">
        <v>0</v>
      </c>
      <c r="T160" s="138">
        <f>S160*H160</f>
        <v>0</v>
      </c>
      <c r="AR160" s="139" t="s">
        <v>348</v>
      </c>
      <c r="AT160" s="139" t="s">
        <v>397</v>
      </c>
      <c r="AU160" s="139" t="s">
        <v>84</v>
      </c>
      <c r="AY160" s="17" t="s">
        <v>138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82</v>
      </c>
      <c r="BK160" s="140">
        <f>ROUND(I160*H160,2)</f>
        <v>0</v>
      </c>
      <c r="BL160" s="17" t="s">
        <v>242</v>
      </c>
      <c r="BM160" s="139" t="s">
        <v>1503</v>
      </c>
    </row>
    <row r="161" spans="2:65" s="1" customFormat="1" ht="16.5" customHeight="1">
      <c r="B161" s="32"/>
      <c r="C161" s="169" t="s">
        <v>298</v>
      </c>
      <c r="D161" s="169" t="s">
        <v>397</v>
      </c>
      <c r="E161" s="170" t="s">
        <v>553</v>
      </c>
      <c r="F161" s="171" t="s">
        <v>554</v>
      </c>
      <c r="G161" s="172" t="s">
        <v>239</v>
      </c>
      <c r="H161" s="173">
        <v>1</v>
      </c>
      <c r="I161" s="174"/>
      <c r="J161" s="175">
        <f>ROUND(I161*H161,2)</f>
        <v>0</v>
      </c>
      <c r="K161" s="171" t="s">
        <v>145</v>
      </c>
      <c r="L161" s="176"/>
      <c r="M161" s="177" t="s">
        <v>19</v>
      </c>
      <c r="N161" s="178" t="s">
        <v>45</v>
      </c>
      <c r="P161" s="137">
        <f>O161*H161</f>
        <v>0</v>
      </c>
      <c r="Q161" s="137">
        <v>3E-05</v>
      </c>
      <c r="R161" s="137">
        <f>Q161*H161</f>
        <v>3E-05</v>
      </c>
      <c r="S161" s="137">
        <v>0</v>
      </c>
      <c r="T161" s="138">
        <f>S161*H161</f>
        <v>0</v>
      </c>
      <c r="AR161" s="139" t="s">
        <v>348</v>
      </c>
      <c r="AT161" s="139" t="s">
        <v>397</v>
      </c>
      <c r="AU161" s="139" t="s">
        <v>84</v>
      </c>
      <c r="AY161" s="17" t="s">
        <v>138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7" t="s">
        <v>82</v>
      </c>
      <c r="BK161" s="140">
        <f>ROUND(I161*H161,2)</f>
        <v>0</v>
      </c>
      <c r="BL161" s="17" t="s">
        <v>242</v>
      </c>
      <c r="BM161" s="139" t="s">
        <v>1504</v>
      </c>
    </row>
    <row r="162" spans="2:65" s="1" customFormat="1" ht="16.5" customHeight="1">
      <c r="B162" s="32"/>
      <c r="C162" s="169" t="s">
        <v>305</v>
      </c>
      <c r="D162" s="169" t="s">
        <v>397</v>
      </c>
      <c r="E162" s="170" t="s">
        <v>565</v>
      </c>
      <c r="F162" s="171" t="s">
        <v>566</v>
      </c>
      <c r="G162" s="172" t="s">
        <v>239</v>
      </c>
      <c r="H162" s="173">
        <v>3</v>
      </c>
      <c r="I162" s="174"/>
      <c r="J162" s="175">
        <f>ROUND(I162*H162,2)</f>
        <v>0</v>
      </c>
      <c r="K162" s="171" t="s">
        <v>145</v>
      </c>
      <c r="L162" s="176"/>
      <c r="M162" s="177" t="s">
        <v>19</v>
      </c>
      <c r="N162" s="178" t="s">
        <v>45</v>
      </c>
      <c r="P162" s="137">
        <f>O162*H162</f>
        <v>0</v>
      </c>
      <c r="Q162" s="137">
        <v>1E-05</v>
      </c>
      <c r="R162" s="137">
        <f>Q162*H162</f>
        <v>3.0000000000000004E-05</v>
      </c>
      <c r="S162" s="137">
        <v>0</v>
      </c>
      <c r="T162" s="138">
        <f>S162*H162</f>
        <v>0</v>
      </c>
      <c r="AR162" s="139" t="s">
        <v>348</v>
      </c>
      <c r="AT162" s="139" t="s">
        <v>397</v>
      </c>
      <c r="AU162" s="139" t="s">
        <v>84</v>
      </c>
      <c r="AY162" s="17" t="s">
        <v>138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7" t="s">
        <v>82</v>
      </c>
      <c r="BK162" s="140">
        <f>ROUND(I162*H162,2)</f>
        <v>0</v>
      </c>
      <c r="BL162" s="17" t="s">
        <v>242</v>
      </c>
      <c r="BM162" s="139" t="s">
        <v>1505</v>
      </c>
    </row>
    <row r="163" spans="2:65" s="1" customFormat="1" ht="16.5" customHeight="1">
      <c r="B163" s="32"/>
      <c r="C163" s="169" t="s">
        <v>310</v>
      </c>
      <c r="D163" s="169" t="s">
        <v>397</v>
      </c>
      <c r="E163" s="170" t="s">
        <v>569</v>
      </c>
      <c r="F163" s="171" t="s">
        <v>570</v>
      </c>
      <c r="G163" s="172" t="s">
        <v>239</v>
      </c>
      <c r="H163" s="173">
        <v>4</v>
      </c>
      <c r="I163" s="174"/>
      <c r="J163" s="175">
        <f>ROUND(I163*H163,2)</f>
        <v>0</v>
      </c>
      <c r="K163" s="171" t="s">
        <v>145</v>
      </c>
      <c r="L163" s="176"/>
      <c r="M163" s="177" t="s">
        <v>19</v>
      </c>
      <c r="N163" s="178" t="s">
        <v>45</v>
      </c>
      <c r="P163" s="137">
        <f>O163*H163</f>
        <v>0</v>
      </c>
      <c r="Q163" s="137">
        <v>2E-05</v>
      </c>
      <c r="R163" s="137">
        <f>Q163*H163</f>
        <v>8E-05</v>
      </c>
      <c r="S163" s="137">
        <v>0</v>
      </c>
      <c r="T163" s="138">
        <f>S163*H163</f>
        <v>0</v>
      </c>
      <c r="AR163" s="139" t="s">
        <v>348</v>
      </c>
      <c r="AT163" s="139" t="s">
        <v>397</v>
      </c>
      <c r="AU163" s="139" t="s">
        <v>84</v>
      </c>
      <c r="AY163" s="17" t="s">
        <v>138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82</v>
      </c>
      <c r="BK163" s="140">
        <f>ROUND(I163*H163,2)</f>
        <v>0</v>
      </c>
      <c r="BL163" s="17" t="s">
        <v>242</v>
      </c>
      <c r="BM163" s="139" t="s">
        <v>1506</v>
      </c>
    </row>
    <row r="164" spans="2:65" s="1" customFormat="1" ht="24.2" customHeight="1">
      <c r="B164" s="32"/>
      <c r="C164" s="128" t="s">
        <v>315</v>
      </c>
      <c r="D164" s="128" t="s">
        <v>141</v>
      </c>
      <c r="E164" s="129" t="s">
        <v>584</v>
      </c>
      <c r="F164" s="130" t="s">
        <v>585</v>
      </c>
      <c r="G164" s="131" t="s">
        <v>239</v>
      </c>
      <c r="H164" s="132">
        <v>10</v>
      </c>
      <c r="I164" s="133"/>
      <c r="J164" s="134">
        <f>ROUND(I164*H164,2)</f>
        <v>0</v>
      </c>
      <c r="K164" s="130" t="s">
        <v>145</v>
      </c>
      <c r="L164" s="32"/>
      <c r="M164" s="135" t="s">
        <v>19</v>
      </c>
      <c r="N164" s="136" t="s">
        <v>45</v>
      </c>
      <c r="P164" s="137">
        <f>O164*H164</f>
        <v>0</v>
      </c>
      <c r="Q164" s="137">
        <v>0</v>
      </c>
      <c r="R164" s="137">
        <f>Q164*H164</f>
        <v>0</v>
      </c>
      <c r="S164" s="137">
        <v>4.8E-05</v>
      </c>
      <c r="T164" s="138">
        <f>S164*H164</f>
        <v>0.00048</v>
      </c>
      <c r="AR164" s="139" t="s">
        <v>242</v>
      </c>
      <c r="AT164" s="139" t="s">
        <v>141</v>
      </c>
      <c r="AU164" s="139" t="s">
        <v>84</v>
      </c>
      <c r="AY164" s="17" t="s">
        <v>138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82</v>
      </c>
      <c r="BK164" s="140">
        <f>ROUND(I164*H164,2)</f>
        <v>0</v>
      </c>
      <c r="BL164" s="17" t="s">
        <v>242</v>
      </c>
      <c r="BM164" s="139" t="s">
        <v>1507</v>
      </c>
    </row>
    <row r="165" spans="2:47" s="1" customFormat="1" ht="11.25">
      <c r="B165" s="32"/>
      <c r="D165" s="141" t="s">
        <v>147</v>
      </c>
      <c r="F165" s="142" t="s">
        <v>587</v>
      </c>
      <c r="I165" s="143"/>
      <c r="L165" s="32"/>
      <c r="M165" s="144"/>
      <c r="T165" s="53"/>
      <c r="AT165" s="17" t="s">
        <v>147</v>
      </c>
      <c r="AU165" s="17" t="s">
        <v>84</v>
      </c>
    </row>
    <row r="166" spans="2:65" s="1" customFormat="1" ht="24.2" customHeight="1">
      <c r="B166" s="32"/>
      <c r="C166" s="128" t="s">
        <v>320</v>
      </c>
      <c r="D166" s="128" t="s">
        <v>141</v>
      </c>
      <c r="E166" s="129" t="s">
        <v>589</v>
      </c>
      <c r="F166" s="130" t="s">
        <v>590</v>
      </c>
      <c r="G166" s="131" t="s">
        <v>239</v>
      </c>
      <c r="H166" s="132">
        <v>2</v>
      </c>
      <c r="I166" s="133"/>
      <c r="J166" s="134">
        <f>ROUND(I166*H166,2)</f>
        <v>0</v>
      </c>
      <c r="K166" s="130" t="s">
        <v>145</v>
      </c>
      <c r="L166" s="32"/>
      <c r="M166" s="135" t="s">
        <v>19</v>
      </c>
      <c r="N166" s="136" t="s">
        <v>45</v>
      </c>
      <c r="P166" s="137">
        <f>O166*H166</f>
        <v>0</v>
      </c>
      <c r="Q166" s="137">
        <v>0</v>
      </c>
      <c r="R166" s="137">
        <f>Q166*H166</f>
        <v>0</v>
      </c>
      <c r="S166" s="137">
        <v>0.0013</v>
      </c>
      <c r="T166" s="138">
        <f>S166*H166</f>
        <v>0.0026</v>
      </c>
      <c r="AR166" s="139" t="s">
        <v>242</v>
      </c>
      <c r="AT166" s="139" t="s">
        <v>141</v>
      </c>
      <c r="AU166" s="139" t="s">
        <v>84</v>
      </c>
      <c r="AY166" s="17" t="s">
        <v>138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82</v>
      </c>
      <c r="BK166" s="140">
        <f>ROUND(I166*H166,2)</f>
        <v>0</v>
      </c>
      <c r="BL166" s="17" t="s">
        <v>242</v>
      </c>
      <c r="BM166" s="139" t="s">
        <v>1508</v>
      </c>
    </row>
    <row r="167" spans="2:47" s="1" customFormat="1" ht="11.25">
      <c r="B167" s="32"/>
      <c r="D167" s="141" t="s">
        <v>147</v>
      </c>
      <c r="F167" s="142" t="s">
        <v>592</v>
      </c>
      <c r="I167" s="143"/>
      <c r="L167" s="32"/>
      <c r="M167" s="144"/>
      <c r="T167" s="53"/>
      <c r="AT167" s="17" t="s">
        <v>147</v>
      </c>
      <c r="AU167" s="17" t="s">
        <v>84</v>
      </c>
    </row>
    <row r="168" spans="2:51" s="13" customFormat="1" ht="11.25">
      <c r="B168" s="152"/>
      <c r="D168" s="146" t="s">
        <v>149</v>
      </c>
      <c r="E168" s="153" t="s">
        <v>19</v>
      </c>
      <c r="F168" s="154" t="s">
        <v>84</v>
      </c>
      <c r="H168" s="155">
        <v>2</v>
      </c>
      <c r="I168" s="156"/>
      <c r="L168" s="152"/>
      <c r="M168" s="157"/>
      <c r="T168" s="158"/>
      <c r="AT168" s="153" t="s">
        <v>149</v>
      </c>
      <c r="AU168" s="153" t="s">
        <v>84</v>
      </c>
      <c r="AV168" s="13" t="s">
        <v>84</v>
      </c>
      <c r="AW168" s="13" t="s">
        <v>36</v>
      </c>
      <c r="AX168" s="13" t="s">
        <v>82</v>
      </c>
      <c r="AY168" s="153" t="s">
        <v>138</v>
      </c>
    </row>
    <row r="169" spans="2:65" s="1" customFormat="1" ht="16.5" customHeight="1">
      <c r="B169" s="32"/>
      <c r="C169" s="128" t="s">
        <v>327</v>
      </c>
      <c r="D169" s="128" t="s">
        <v>141</v>
      </c>
      <c r="E169" s="129" t="s">
        <v>1509</v>
      </c>
      <c r="F169" s="130" t="s">
        <v>1510</v>
      </c>
      <c r="G169" s="131" t="s">
        <v>597</v>
      </c>
      <c r="H169" s="132">
        <v>3</v>
      </c>
      <c r="I169" s="133"/>
      <c r="J169" s="134">
        <f>ROUND(I169*H169,2)</f>
        <v>0</v>
      </c>
      <c r="K169" s="130" t="s">
        <v>19</v>
      </c>
      <c r="L169" s="32"/>
      <c r="M169" s="135" t="s">
        <v>19</v>
      </c>
      <c r="N169" s="136" t="s">
        <v>45</v>
      </c>
      <c r="P169" s="137">
        <f>O169*H169</f>
        <v>0</v>
      </c>
      <c r="Q169" s="137">
        <v>0.002</v>
      </c>
      <c r="R169" s="137">
        <f>Q169*H169</f>
        <v>0.006</v>
      </c>
      <c r="S169" s="137">
        <v>0</v>
      </c>
      <c r="T169" s="138">
        <f>S169*H169</f>
        <v>0</v>
      </c>
      <c r="AR169" s="139" t="s">
        <v>242</v>
      </c>
      <c r="AT169" s="139" t="s">
        <v>141</v>
      </c>
      <c r="AU169" s="139" t="s">
        <v>84</v>
      </c>
      <c r="AY169" s="17" t="s">
        <v>138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7" t="s">
        <v>82</v>
      </c>
      <c r="BK169" s="140">
        <f>ROUND(I169*H169,2)</f>
        <v>0</v>
      </c>
      <c r="BL169" s="17" t="s">
        <v>242</v>
      </c>
      <c r="BM169" s="139" t="s">
        <v>1511</v>
      </c>
    </row>
    <row r="170" spans="2:65" s="1" customFormat="1" ht="33" customHeight="1">
      <c r="B170" s="32"/>
      <c r="C170" s="128" t="s">
        <v>337</v>
      </c>
      <c r="D170" s="128" t="s">
        <v>141</v>
      </c>
      <c r="E170" s="129" t="s">
        <v>633</v>
      </c>
      <c r="F170" s="130" t="s">
        <v>634</v>
      </c>
      <c r="G170" s="131" t="s">
        <v>239</v>
      </c>
      <c r="H170" s="132">
        <v>5</v>
      </c>
      <c r="I170" s="133"/>
      <c r="J170" s="134">
        <f>ROUND(I170*H170,2)</f>
        <v>0</v>
      </c>
      <c r="K170" s="130" t="s">
        <v>145</v>
      </c>
      <c r="L170" s="32"/>
      <c r="M170" s="135" t="s">
        <v>19</v>
      </c>
      <c r="N170" s="136" t="s">
        <v>45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242</v>
      </c>
      <c r="AT170" s="139" t="s">
        <v>141</v>
      </c>
      <c r="AU170" s="139" t="s">
        <v>84</v>
      </c>
      <c r="AY170" s="17" t="s">
        <v>138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82</v>
      </c>
      <c r="BK170" s="140">
        <f>ROUND(I170*H170,2)</f>
        <v>0</v>
      </c>
      <c r="BL170" s="17" t="s">
        <v>242</v>
      </c>
      <c r="BM170" s="139" t="s">
        <v>1512</v>
      </c>
    </row>
    <row r="171" spans="2:47" s="1" customFormat="1" ht="11.25">
      <c r="B171" s="32"/>
      <c r="D171" s="141" t="s">
        <v>147</v>
      </c>
      <c r="F171" s="142" t="s">
        <v>636</v>
      </c>
      <c r="I171" s="143"/>
      <c r="L171" s="32"/>
      <c r="M171" s="144"/>
      <c r="T171" s="53"/>
      <c r="AT171" s="17" t="s">
        <v>147</v>
      </c>
      <c r="AU171" s="17" t="s">
        <v>84</v>
      </c>
    </row>
    <row r="172" spans="2:65" s="1" customFormat="1" ht="24.2" customHeight="1">
      <c r="B172" s="32"/>
      <c r="C172" s="128" t="s">
        <v>343</v>
      </c>
      <c r="D172" s="128" t="s">
        <v>141</v>
      </c>
      <c r="E172" s="129" t="s">
        <v>683</v>
      </c>
      <c r="F172" s="130" t="s">
        <v>684</v>
      </c>
      <c r="G172" s="131" t="s">
        <v>405</v>
      </c>
      <c r="H172" s="179"/>
      <c r="I172" s="133"/>
      <c r="J172" s="134">
        <f>ROUND(I172*H172,2)</f>
        <v>0</v>
      </c>
      <c r="K172" s="130" t="s">
        <v>145</v>
      </c>
      <c r="L172" s="32"/>
      <c r="M172" s="135" t="s">
        <v>19</v>
      </c>
      <c r="N172" s="136" t="s">
        <v>45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242</v>
      </c>
      <c r="AT172" s="139" t="s">
        <v>141</v>
      </c>
      <c r="AU172" s="139" t="s">
        <v>84</v>
      </c>
      <c r="AY172" s="17" t="s">
        <v>138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82</v>
      </c>
      <c r="BK172" s="140">
        <f>ROUND(I172*H172,2)</f>
        <v>0</v>
      </c>
      <c r="BL172" s="17" t="s">
        <v>242</v>
      </c>
      <c r="BM172" s="139" t="s">
        <v>1513</v>
      </c>
    </row>
    <row r="173" spans="2:47" s="1" customFormat="1" ht="11.25">
      <c r="B173" s="32"/>
      <c r="D173" s="141" t="s">
        <v>147</v>
      </c>
      <c r="F173" s="142" t="s">
        <v>686</v>
      </c>
      <c r="I173" s="143"/>
      <c r="L173" s="32"/>
      <c r="M173" s="144"/>
      <c r="T173" s="53"/>
      <c r="AT173" s="17" t="s">
        <v>147</v>
      </c>
      <c r="AU173" s="17" t="s">
        <v>84</v>
      </c>
    </row>
    <row r="174" spans="2:63" s="11" customFormat="1" ht="22.9" customHeight="1">
      <c r="B174" s="116"/>
      <c r="D174" s="117" t="s">
        <v>73</v>
      </c>
      <c r="E174" s="126" t="s">
        <v>843</v>
      </c>
      <c r="F174" s="126" t="s">
        <v>844</v>
      </c>
      <c r="I174" s="119"/>
      <c r="J174" s="127">
        <f>BK174</f>
        <v>0</v>
      </c>
      <c r="L174" s="116"/>
      <c r="M174" s="121"/>
      <c r="P174" s="122">
        <f>SUM(P175:P188)</f>
        <v>0</v>
      </c>
      <c r="R174" s="122">
        <f>SUM(R175:R188)</f>
        <v>0.17078</v>
      </c>
      <c r="T174" s="123">
        <f>SUM(T175:T188)</f>
        <v>0.16159</v>
      </c>
      <c r="AR174" s="117" t="s">
        <v>84</v>
      </c>
      <c r="AT174" s="124" t="s">
        <v>73</v>
      </c>
      <c r="AU174" s="124" t="s">
        <v>82</v>
      </c>
      <c r="AY174" s="117" t="s">
        <v>138</v>
      </c>
      <c r="BK174" s="125">
        <f>SUM(BK175:BK188)</f>
        <v>0</v>
      </c>
    </row>
    <row r="175" spans="2:65" s="1" customFormat="1" ht="33" customHeight="1">
      <c r="B175" s="32"/>
      <c r="C175" s="128" t="s">
        <v>348</v>
      </c>
      <c r="D175" s="128" t="s">
        <v>141</v>
      </c>
      <c r="E175" s="129" t="s">
        <v>1514</v>
      </c>
      <c r="F175" s="130" t="s">
        <v>1515</v>
      </c>
      <c r="G175" s="131" t="s">
        <v>239</v>
      </c>
      <c r="H175" s="132">
        <v>3</v>
      </c>
      <c r="I175" s="133"/>
      <c r="J175" s="134">
        <f>ROUND(I175*H175,2)</f>
        <v>0</v>
      </c>
      <c r="K175" s="130" t="s">
        <v>145</v>
      </c>
      <c r="L175" s="32"/>
      <c r="M175" s="135" t="s">
        <v>19</v>
      </c>
      <c r="N175" s="136" t="s">
        <v>45</v>
      </c>
      <c r="P175" s="137">
        <f>O175*H175</f>
        <v>0</v>
      </c>
      <c r="Q175" s="137">
        <v>0.00105</v>
      </c>
      <c r="R175" s="137">
        <f>Q175*H175</f>
        <v>0.00315</v>
      </c>
      <c r="S175" s="137">
        <v>0.0055</v>
      </c>
      <c r="T175" s="138">
        <f>S175*H175</f>
        <v>0.0165</v>
      </c>
      <c r="AR175" s="139" t="s">
        <v>242</v>
      </c>
      <c r="AT175" s="139" t="s">
        <v>141</v>
      </c>
      <c r="AU175" s="139" t="s">
        <v>84</v>
      </c>
      <c r="AY175" s="17" t="s">
        <v>138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7" t="s">
        <v>82</v>
      </c>
      <c r="BK175" s="140">
        <f>ROUND(I175*H175,2)</f>
        <v>0</v>
      </c>
      <c r="BL175" s="17" t="s">
        <v>242</v>
      </c>
      <c r="BM175" s="139" t="s">
        <v>1516</v>
      </c>
    </row>
    <row r="176" spans="2:47" s="1" customFormat="1" ht="11.25">
      <c r="B176" s="32"/>
      <c r="D176" s="141" t="s">
        <v>147</v>
      </c>
      <c r="F176" s="142" t="s">
        <v>1517</v>
      </c>
      <c r="I176" s="143"/>
      <c r="L176" s="32"/>
      <c r="M176" s="144"/>
      <c r="T176" s="53"/>
      <c r="AT176" s="17" t="s">
        <v>147</v>
      </c>
      <c r="AU176" s="17" t="s">
        <v>84</v>
      </c>
    </row>
    <row r="177" spans="2:65" s="1" customFormat="1" ht="33" customHeight="1">
      <c r="B177" s="32"/>
      <c r="C177" s="128" t="s">
        <v>355</v>
      </c>
      <c r="D177" s="128" t="s">
        <v>141</v>
      </c>
      <c r="E177" s="129" t="s">
        <v>1518</v>
      </c>
      <c r="F177" s="130" t="s">
        <v>1519</v>
      </c>
      <c r="G177" s="131" t="s">
        <v>239</v>
      </c>
      <c r="H177" s="132">
        <v>1</v>
      </c>
      <c r="I177" s="133"/>
      <c r="J177" s="134">
        <f>ROUND(I177*H177,2)</f>
        <v>0</v>
      </c>
      <c r="K177" s="130" t="s">
        <v>145</v>
      </c>
      <c r="L177" s="32"/>
      <c r="M177" s="135" t="s">
        <v>19</v>
      </c>
      <c r="N177" s="136" t="s">
        <v>45</v>
      </c>
      <c r="P177" s="137">
        <f>O177*H177</f>
        <v>0</v>
      </c>
      <c r="Q177" s="137">
        <v>0.00144</v>
      </c>
      <c r="R177" s="137">
        <f>Q177*H177</f>
        <v>0.00144</v>
      </c>
      <c r="S177" s="137">
        <v>0.011</v>
      </c>
      <c r="T177" s="138">
        <f>S177*H177</f>
        <v>0.011</v>
      </c>
      <c r="AR177" s="139" t="s">
        <v>242</v>
      </c>
      <c r="AT177" s="139" t="s">
        <v>141</v>
      </c>
      <c r="AU177" s="139" t="s">
        <v>84</v>
      </c>
      <c r="AY177" s="17" t="s">
        <v>138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7" t="s">
        <v>82</v>
      </c>
      <c r="BK177" s="140">
        <f>ROUND(I177*H177,2)</f>
        <v>0</v>
      </c>
      <c r="BL177" s="17" t="s">
        <v>242</v>
      </c>
      <c r="BM177" s="139" t="s">
        <v>1520</v>
      </c>
    </row>
    <row r="178" spans="2:47" s="1" customFormat="1" ht="11.25">
      <c r="B178" s="32"/>
      <c r="D178" s="141" t="s">
        <v>147</v>
      </c>
      <c r="F178" s="142" t="s">
        <v>1521</v>
      </c>
      <c r="I178" s="143"/>
      <c r="L178" s="32"/>
      <c r="M178" s="144"/>
      <c r="T178" s="53"/>
      <c r="AT178" s="17" t="s">
        <v>147</v>
      </c>
      <c r="AU178" s="17" t="s">
        <v>84</v>
      </c>
    </row>
    <row r="179" spans="2:65" s="1" customFormat="1" ht="24.2" customHeight="1">
      <c r="B179" s="32"/>
      <c r="C179" s="128" t="s">
        <v>360</v>
      </c>
      <c r="D179" s="128" t="s">
        <v>141</v>
      </c>
      <c r="E179" s="129" t="s">
        <v>1522</v>
      </c>
      <c r="F179" s="130" t="s">
        <v>1523</v>
      </c>
      <c r="G179" s="131" t="s">
        <v>239</v>
      </c>
      <c r="H179" s="132">
        <v>3</v>
      </c>
      <c r="I179" s="133"/>
      <c r="J179" s="134">
        <f>ROUND(I179*H179,2)</f>
        <v>0</v>
      </c>
      <c r="K179" s="130" t="s">
        <v>145</v>
      </c>
      <c r="L179" s="32"/>
      <c r="M179" s="135" t="s">
        <v>19</v>
      </c>
      <c r="N179" s="136" t="s">
        <v>45</v>
      </c>
      <c r="P179" s="137">
        <f>O179*H179</f>
        <v>0</v>
      </c>
      <c r="Q179" s="137">
        <v>0.00347</v>
      </c>
      <c r="R179" s="137">
        <f>Q179*H179</f>
        <v>0.010409999999999999</v>
      </c>
      <c r="S179" s="137">
        <v>0.00253</v>
      </c>
      <c r="T179" s="138">
        <f>S179*H179</f>
        <v>0.00759</v>
      </c>
      <c r="AR179" s="139" t="s">
        <v>242</v>
      </c>
      <c r="AT179" s="139" t="s">
        <v>141</v>
      </c>
      <c r="AU179" s="139" t="s">
        <v>84</v>
      </c>
      <c r="AY179" s="17" t="s">
        <v>138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7" t="s">
        <v>82</v>
      </c>
      <c r="BK179" s="140">
        <f>ROUND(I179*H179,2)</f>
        <v>0</v>
      </c>
      <c r="BL179" s="17" t="s">
        <v>242</v>
      </c>
      <c r="BM179" s="139" t="s">
        <v>1524</v>
      </c>
    </row>
    <row r="180" spans="2:47" s="1" customFormat="1" ht="11.25">
      <c r="B180" s="32"/>
      <c r="D180" s="141" t="s">
        <v>147</v>
      </c>
      <c r="F180" s="142" t="s">
        <v>1525</v>
      </c>
      <c r="I180" s="143"/>
      <c r="L180" s="32"/>
      <c r="M180" s="144"/>
      <c r="T180" s="53"/>
      <c r="AT180" s="17" t="s">
        <v>147</v>
      </c>
      <c r="AU180" s="17" t="s">
        <v>84</v>
      </c>
    </row>
    <row r="181" spans="2:65" s="1" customFormat="1" ht="24.2" customHeight="1">
      <c r="B181" s="32"/>
      <c r="C181" s="128" t="s">
        <v>366</v>
      </c>
      <c r="D181" s="128" t="s">
        <v>141</v>
      </c>
      <c r="E181" s="129" t="s">
        <v>1526</v>
      </c>
      <c r="F181" s="130" t="s">
        <v>1527</v>
      </c>
      <c r="G181" s="131" t="s">
        <v>239</v>
      </c>
      <c r="H181" s="132">
        <v>1</v>
      </c>
      <c r="I181" s="133"/>
      <c r="J181" s="134">
        <f>ROUND(I181*H181,2)</f>
        <v>0</v>
      </c>
      <c r="K181" s="130" t="s">
        <v>145</v>
      </c>
      <c r="L181" s="32"/>
      <c r="M181" s="135" t="s">
        <v>19</v>
      </c>
      <c r="N181" s="136" t="s">
        <v>45</v>
      </c>
      <c r="P181" s="137">
        <f>O181*H181</f>
        <v>0</v>
      </c>
      <c r="Q181" s="137">
        <v>0.00642</v>
      </c>
      <c r="R181" s="137">
        <f>Q181*H181</f>
        <v>0.00642</v>
      </c>
      <c r="S181" s="137">
        <v>0.00506</v>
      </c>
      <c r="T181" s="138">
        <f>S181*H181</f>
        <v>0.00506</v>
      </c>
      <c r="AR181" s="139" t="s">
        <v>242</v>
      </c>
      <c r="AT181" s="139" t="s">
        <v>141</v>
      </c>
      <c r="AU181" s="139" t="s">
        <v>84</v>
      </c>
      <c r="AY181" s="17" t="s">
        <v>138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7" t="s">
        <v>82</v>
      </c>
      <c r="BK181" s="140">
        <f>ROUND(I181*H181,2)</f>
        <v>0</v>
      </c>
      <c r="BL181" s="17" t="s">
        <v>242</v>
      </c>
      <c r="BM181" s="139" t="s">
        <v>1528</v>
      </c>
    </row>
    <row r="182" spans="2:47" s="1" customFormat="1" ht="11.25">
      <c r="B182" s="32"/>
      <c r="D182" s="141" t="s">
        <v>147</v>
      </c>
      <c r="F182" s="142" t="s">
        <v>1529</v>
      </c>
      <c r="I182" s="143"/>
      <c r="L182" s="32"/>
      <c r="M182" s="144"/>
      <c r="T182" s="53"/>
      <c r="AT182" s="17" t="s">
        <v>147</v>
      </c>
      <c r="AU182" s="17" t="s">
        <v>84</v>
      </c>
    </row>
    <row r="183" spans="2:65" s="1" customFormat="1" ht="24.2" customHeight="1">
      <c r="B183" s="32"/>
      <c r="C183" s="128" t="s">
        <v>371</v>
      </c>
      <c r="D183" s="128" t="s">
        <v>141</v>
      </c>
      <c r="E183" s="129" t="s">
        <v>1530</v>
      </c>
      <c r="F183" s="130" t="s">
        <v>1531</v>
      </c>
      <c r="G183" s="131" t="s">
        <v>239</v>
      </c>
      <c r="H183" s="132">
        <v>8</v>
      </c>
      <c r="I183" s="133"/>
      <c r="J183" s="134">
        <f>ROUND(I183*H183,2)</f>
        <v>0</v>
      </c>
      <c r="K183" s="130" t="s">
        <v>145</v>
      </c>
      <c r="L183" s="32"/>
      <c r="M183" s="135" t="s">
        <v>19</v>
      </c>
      <c r="N183" s="136" t="s">
        <v>45</v>
      </c>
      <c r="P183" s="137">
        <f>O183*H183</f>
        <v>0</v>
      </c>
      <c r="Q183" s="137">
        <v>0.01867</v>
      </c>
      <c r="R183" s="137">
        <f>Q183*H183</f>
        <v>0.14936</v>
      </c>
      <c r="S183" s="137">
        <v>0.01518</v>
      </c>
      <c r="T183" s="138">
        <f>S183*H183</f>
        <v>0.12144</v>
      </c>
      <c r="AR183" s="139" t="s">
        <v>242</v>
      </c>
      <c r="AT183" s="139" t="s">
        <v>141</v>
      </c>
      <c r="AU183" s="139" t="s">
        <v>84</v>
      </c>
      <c r="AY183" s="17" t="s">
        <v>138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82</v>
      </c>
      <c r="BK183" s="140">
        <f>ROUND(I183*H183,2)</f>
        <v>0</v>
      </c>
      <c r="BL183" s="17" t="s">
        <v>242</v>
      </c>
      <c r="BM183" s="139" t="s">
        <v>1532</v>
      </c>
    </row>
    <row r="184" spans="2:47" s="1" customFormat="1" ht="11.25">
      <c r="B184" s="32"/>
      <c r="D184" s="141" t="s">
        <v>147</v>
      </c>
      <c r="F184" s="142" t="s">
        <v>1533</v>
      </c>
      <c r="I184" s="143"/>
      <c r="L184" s="32"/>
      <c r="M184" s="144"/>
      <c r="T184" s="53"/>
      <c r="AT184" s="17" t="s">
        <v>147</v>
      </c>
      <c r="AU184" s="17" t="s">
        <v>84</v>
      </c>
    </row>
    <row r="185" spans="2:51" s="12" customFormat="1" ht="11.25">
      <c r="B185" s="145"/>
      <c r="D185" s="146" t="s">
        <v>149</v>
      </c>
      <c r="E185" s="147" t="s">
        <v>19</v>
      </c>
      <c r="F185" s="148" t="s">
        <v>1534</v>
      </c>
      <c r="H185" s="147" t="s">
        <v>19</v>
      </c>
      <c r="I185" s="149"/>
      <c r="L185" s="145"/>
      <c r="M185" s="150"/>
      <c r="T185" s="151"/>
      <c r="AT185" s="147" t="s">
        <v>149</v>
      </c>
      <c r="AU185" s="147" t="s">
        <v>84</v>
      </c>
      <c r="AV185" s="12" t="s">
        <v>82</v>
      </c>
      <c r="AW185" s="12" t="s">
        <v>36</v>
      </c>
      <c r="AX185" s="12" t="s">
        <v>74</v>
      </c>
      <c r="AY185" s="147" t="s">
        <v>138</v>
      </c>
    </row>
    <row r="186" spans="2:51" s="13" customFormat="1" ht="11.25">
      <c r="B186" s="152"/>
      <c r="D186" s="146" t="s">
        <v>149</v>
      </c>
      <c r="E186" s="153" t="s">
        <v>19</v>
      </c>
      <c r="F186" s="154" t="s">
        <v>184</v>
      </c>
      <c r="H186" s="155">
        <v>8</v>
      </c>
      <c r="I186" s="156"/>
      <c r="L186" s="152"/>
      <c r="M186" s="157"/>
      <c r="T186" s="158"/>
      <c r="AT186" s="153" t="s">
        <v>149</v>
      </c>
      <c r="AU186" s="153" t="s">
        <v>84</v>
      </c>
      <c r="AV186" s="13" t="s">
        <v>84</v>
      </c>
      <c r="AW186" s="13" t="s">
        <v>36</v>
      </c>
      <c r="AX186" s="13" t="s">
        <v>82</v>
      </c>
      <c r="AY186" s="153" t="s">
        <v>138</v>
      </c>
    </row>
    <row r="187" spans="2:65" s="1" customFormat="1" ht="37.9" customHeight="1">
      <c r="B187" s="32"/>
      <c r="C187" s="128" t="s">
        <v>376</v>
      </c>
      <c r="D187" s="128" t="s">
        <v>141</v>
      </c>
      <c r="E187" s="129" t="s">
        <v>912</v>
      </c>
      <c r="F187" s="130" t="s">
        <v>913</v>
      </c>
      <c r="G187" s="131" t="s">
        <v>405</v>
      </c>
      <c r="H187" s="179"/>
      <c r="I187" s="133"/>
      <c r="J187" s="134">
        <f>ROUND(I187*H187,2)</f>
        <v>0</v>
      </c>
      <c r="K187" s="130" t="s">
        <v>145</v>
      </c>
      <c r="L187" s="32"/>
      <c r="M187" s="135" t="s">
        <v>19</v>
      </c>
      <c r="N187" s="136" t="s">
        <v>45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242</v>
      </c>
      <c r="AT187" s="139" t="s">
        <v>141</v>
      </c>
      <c r="AU187" s="139" t="s">
        <v>84</v>
      </c>
      <c r="AY187" s="17" t="s">
        <v>138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82</v>
      </c>
      <c r="BK187" s="140">
        <f>ROUND(I187*H187,2)</f>
        <v>0</v>
      </c>
      <c r="BL187" s="17" t="s">
        <v>242</v>
      </c>
      <c r="BM187" s="139" t="s">
        <v>1535</v>
      </c>
    </row>
    <row r="188" spans="2:47" s="1" customFormat="1" ht="11.25">
      <c r="B188" s="32"/>
      <c r="D188" s="141" t="s">
        <v>147</v>
      </c>
      <c r="F188" s="142" t="s">
        <v>915</v>
      </c>
      <c r="I188" s="143"/>
      <c r="L188" s="32"/>
      <c r="M188" s="144"/>
      <c r="T188" s="53"/>
      <c r="AT188" s="17" t="s">
        <v>147</v>
      </c>
      <c r="AU188" s="17" t="s">
        <v>84</v>
      </c>
    </row>
    <row r="189" spans="2:63" s="11" customFormat="1" ht="22.9" customHeight="1">
      <c r="B189" s="116"/>
      <c r="D189" s="117" t="s">
        <v>73</v>
      </c>
      <c r="E189" s="126" t="s">
        <v>916</v>
      </c>
      <c r="F189" s="126" t="s">
        <v>917</v>
      </c>
      <c r="I189" s="119"/>
      <c r="J189" s="127">
        <f>BK189</f>
        <v>0</v>
      </c>
      <c r="L189" s="116"/>
      <c r="M189" s="121"/>
      <c r="P189" s="122">
        <f>SUM(P190:P196)</f>
        <v>0</v>
      </c>
      <c r="R189" s="122">
        <f>SUM(R190:R196)</f>
        <v>0.014</v>
      </c>
      <c r="T189" s="123">
        <f>SUM(T190:T196)</f>
        <v>0.048</v>
      </c>
      <c r="AR189" s="117" t="s">
        <v>84</v>
      </c>
      <c r="AT189" s="124" t="s">
        <v>73</v>
      </c>
      <c r="AU189" s="124" t="s">
        <v>82</v>
      </c>
      <c r="AY189" s="117" t="s">
        <v>138</v>
      </c>
      <c r="BK189" s="125">
        <f>SUM(BK190:BK196)</f>
        <v>0</v>
      </c>
    </row>
    <row r="190" spans="2:65" s="1" customFormat="1" ht="24.2" customHeight="1">
      <c r="B190" s="32"/>
      <c r="C190" s="128" t="s">
        <v>383</v>
      </c>
      <c r="D190" s="128" t="s">
        <v>141</v>
      </c>
      <c r="E190" s="129" t="s">
        <v>925</v>
      </c>
      <c r="F190" s="130" t="s">
        <v>926</v>
      </c>
      <c r="G190" s="131" t="s">
        <v>239</v>
      </c>
      <c r="H190" s="132">
        <v>1</v>
      </c>
      <c r="I190" s="133"/>
      <c r="J190" s="134">
        <f>ROUND(I190*H190,2)</f>
        <v>0</v>
      </c>
      <c r="K190" s="130" t="s">
        <v>145</v>
      </c>
      <c r="L190" s="32"/>
      <c r="M190" s="135" t="s">
        <v>19</v>
      </c>
      <c r="N190" s="136" t="s">
        <v>45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242</v>
      </c>
      <c r="AT190" s="139" t="s">
        <v>141</v>
      </c>
      <c r="AU190" s="139" t="s">
        <v>84</v>
      </c>
      <c r="AY190" s="17" t="s">
        <v>138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7" t="s">
        <v>82</v>
      </c>
      <c r="BK190" s="140">
        <f>ROUND(I190*H190,2)</f>
        <v>0</v>
      </c>
      <c r="BL190" s="17" t="s">
        <v>242</v>
      </c>
      <c r="BM190" s="139" t="s">
        <v>1536</v>
      </c>
    </row>
    <row r="191" spans="2:47" s="1" customFormat="1" ht="11.25">
      <c r="B191" s="32"/>
      <c r="D191" s="141" t="s">
        <v>147</v>
      </c>
      <c r="F191" s="142" t="s">
        <v>928</v>
      </c>
      <c r="I191" s="143"/>
      <c r="L191" s="32"/>
      <c r="M191" s="144"/>
      <c r="T191" s="53"/>
      <c r="AT191" s="17" t="s">
        <v>147</v>
      </c>
      <c r="AU191" s="17" t="s">
        <v>84</v>
      </c>
    </row>
    <row r="192" spans="2:65" s="1" customFormat="1" ht="24.2" customHeight="1">
      <c r="B192" s="32"/>
      <c r="C192" s="169" t="s">
        <v>392</v>
      </c>
      <c r="D192" s="169" t="s">
        <v>397</v>
      </c>
      <c r="E192" s="170" t="s">
        <v>1537</v>
      </c>
      <c r="F192" s="171" t="s">
        <v>935</v>
      </c>
      <c r="G192" s="172" t="s">
        <v>239</v>
      </c>
      <c r="H192" s="173">
        <v>1</v>
      </c>
      <c r="I192" s="174"/>
      <c r="J192" s="175">
        <f>ROUND(I192*H192,2)</f>
        <v>0</v>
      </c>
      <c r="K192" s="171" t="s">
        <v>19</v>
      </c>
      <c r="L192" s="176"/>
      <c r="M192" s="177" t="s">
        <v>19</v>
      </c>
      <c r="N192" s="178" t="s">
        <v>45</v>
      </c>
      <c r="P192" s="137">
        <f>O192*H192</f>
        <v>0</v>
      </c>
      <c r="Q192" s="137">
        <v>0.014</v>
      </c>
      <c r="R192" s="137">
        <f>Q192*H192</f>
        <v>0.014</v>
      </c>
      <c r="S192" s="137">
        <v>0</v>
      </c>
      <c r="T192" s="138">
        <f>S192*H192</f>
        <v>0</v>
      </c>
      <c r="AR192" s="139" t="s">
        <v>348</v>
      </c>
      <c r="AT192" s="139" t="s">
        <v>397</v>
      </c>
      <c r="AU192" s="139" t="s">
        <v>84</v>
      </c>
      <c r="AY192" s="17" t="s">
        <v>138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7" t="s">
        <v>82</v>
      </c>
      <c r="BK192" s="140">
        <f>ROUND(I192*H192,2)</f>
        <v>0</v>
      </c>
      <c r="BL192" s="17" t="s">
        <v>242</v>
      </c>
      <c r="BM192" s="139" t="s">
        <v>1538</v>
      </c>
    </row>
    <row r="193" spans="2:65" s="1" customFormat="1" ht="16.5" customHeight="1">
      <c r="B193" s="32"/>
      <c r="C193" s="128" t="s">
        <v>342</v>
      </c>
      <c r="D193" s="128" t="s">
        <v>141</v>
      </c>
      <c r="E193" s="129" t="s">
        <v>1003</v>
      </c>
      <c r="F193" s="130" t="s">
        <v>1004</v>
      </c>
      <c r="G193" s="131" t="s">
        <v>239</v>
      </c>
      <c r="H193" s="132">
        <v>2</v>
      </c>
      <c r="I193" s="133"/>
      <c r="J193" s="134">
        <f>ROUND(I193*H193,2)</f>
        <v>0</v>
      </c>
      <c r="K193" s="130" t="s">
        <v>145</v>
      </c>
      <c r="L193" s="32"/>
      <c r="M193" s="135" t="s">
        <v>19</v>
      </c>
      <c r="N193" s="136" t="s">
        <v>45</v>
      </c>
      <c r="P193" s="137">
        <f>O193*H193</f>
        <v>0</v>
      </c>
      <c r="Q193" s="137">
        <v>0</v>
      </c>
      <c r="R193" s="137">
        <f>Q193*H193</f>
        <v>0</v>
      </c>
      <c r="S193" s="137">
        <v>0.024</v>
      </c>
      <c r="T193" s="138">
        <f>S193*H193</f>
        <v>0.048</v>
      </c>
      <c r="AR193" s="139" t="s">
        <v>242</v>
      </c>
      <c r="AT193" s="139" t="s">
        <v>141</v>
      </c>
      <c r="AU193" s="139" t="s">
        <v>84</v>
      </c>
      <c r="AY193" s="17" t="s">
        <v>138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7" t="s">
        <v>82</v>
      </c>
      <c r="BK193" s="140">
        <f>ROUND(I193*H193,2)</f>
        <v>0</v>
      </c>
      <c r="BL193" s="17" t="s">
        <v>242</v>
      </c>
      <c r="BM193" s="139" t="s">
        <v>1539</v>
      </c>
    </row>
    <row r="194" spans="2:47" s="1" customFormat="1" ht="11.25">
      <c r="B194" s="32"/>
      <c r="D194" s="141" t="s">
        <v>147</v>
      </c>
      <c r="F194" s="142" t="s">
        <v>1006</v>
      </c>
      <c r="I194" s="143"/>
      <c r="L194" s="32"/>
      <c r="M194" s="144"/>
      <c r="T194" s="53"/>
      <c r="AT194" s="17" t="s">
        <v>147</v>
      </c>
      <c r="AU194" s="17" t="s">
        <v>84</v>
      </c>
    </row>
    <row r="195" spans="2:65" s="1" customFormat="1" ht="24.2" customHeight="1">
      <c r="B195" s="32"/>
      <c r="C195" s="128" t="s">
        <v>402</v>
      </c>
      <c r="D195" s="128" t="s">
        <v>141</v>
      </c>
      <c r="E195" s="129" t="s">
        <v>1054</v>
      </c>
      <c r="F195" s="130" t="s">
        <v>1055</v>
      </c>
      <c r="G195" s="131" t="s">
        <v>405</v>
      </c>
      <c r="H195" s="179"/>
      <c r="I195" s="133"/>
      <c r="J195" s="134">
        <f>ROUND(I195*H195,2)</f>
        <v>0</v>
      </c>
      <c r="K195" s="130" t="s">
        <v>145</v>
      </c>
      <c r="L195" s="32"/>
      <c r="M195" s="135" t="s">
        <v>19</v>
      </c>
      <c r="N195" s="136" t="s">
        <v>45</v>
      </c>
      <c r="P195" s="137">
        <f>O195*H195</f>
        <v>0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242</v>
      </c>
      <c r="AT195" s="139" t="s">
        <v>141</v>
      </c>
      <c r="AU195" s="139" t="s">
        <v>84</v>
      </c>
      <c r="AY195" s="17" t="s">
        <v>138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7" t="s">
        <v>82</v>
      </c>
      <c r="BK195" s="140">
        <f>ROUND(I195*H195,2)</f>
        <v>0</v>
      </c>
      <c r="BL195" s="17" t="s">
        <v>242</v>
      </c>
      <c r="BM195" s="139" t="s">
        <v>1540</v>
      </c>
    </row>
    <row r="196" spans="2:47" s="1" customFormat="1" ht="11.25">
      <c r="B196" s="32"/>
      <c r="D196" s="141" t="s">
        <v>147</v>
      </c>
      <c r="F196" s="142" t="s">
        <v>1057</v>
      </c>
      <c r="I196" s="143"/>
      <c r="L196" s="32"/>
      <c r="M196" s="144"/>
      <c r="T196" s="53"/>
      <c r="AT196" s="17" t="s">
        <v>147</v>
      </c>
      <c r="AU196" s="17" t="s">
        <v>84</v>
      </c>
    </row>
    <row r="197" spans="2:63" s="11" customFormat="1" ht="22.9" customHeight="1">
      <c r="B197" s="116"/>
      <c r="D197" s="117" t="s">
        <v>73</v>
      </c>
      <c r="E197" s="126" t="s">
        <v>1225</v>
      </c>
      <c r="F197" s="126" t="s">
        <v>1226</v>
      </c>
      <c r="I197" s="119"/>
      <c r="J197" s="127">
        <f>BK197</f>
        <v>0</v>
      </c>
      <c r="L197" s="116"/>
      <c r="M197" s="121"/>
      <c r="P197" s="122">
        <f>SUM(P198:P225)</f>
        <v>0</v>
      </c>
      <c r="R197" s="122">
        <f>SUM(R198:R225)</f>
        <v>0.24213199999999993</v>
      </c>
      <c r="T197" s="123">
        <f>SUM(T198:T225)</f>
        <v>0.0616</v>
      </c>
      <c r="AR197" s="117" t="s">
        <v>84</v>
      </c>
      <c r="AT197" s="124" t="s">
        <v>73</v>
      </c>
      <c r="AU197" s="124" t="s">
        <v>82</v>
      </c>
      <c r="AY197" s="117" t="s">
        <v>138</v>
      </c>
      <c r="BK197" s="125">
        <f>SUM(BK198:BK225)</f>
        <v>0</v>
      </c>
    </row>
    <row r="198" spans="2:65" s="1" customFormat="1" ht="24.2" customHeight="1">
      <c r="B198" s="32"/>
      <c r="C198" s="128" t="s">
        <v>410</v>
      </c>
      <c r="D198" s="128" t="s">
        <v>141</v>
      </c>
      <c r="E198" s="129" t="s">
        <v>1228</v>
      </c>
      <c r="F198" s="130" t="s">
        <v>1229</v>
      </c>
      <c r="G198" s="131" t="s">
        <v>144</v>
      </c>
      <c r="H198" s="132">
        <v>22</v>
      </c>
      <c r="I198" s="133"/>
      <c r="J198" s="134">
        <f>ROUND(I198*H198,2)</f>
        <v>0</v>
      </c>
      <c r="K198" s="130" t="s">
        <v>145</v>
      </c>
      <c r="L198" s="32"/>
      <c r="M198" s="135" t="s">
        <v>19</v>
      </c>
      <c r="N198" s="136" t="s">
        <v>45</v>
      </c>
      <c r="P198" s="137">
        <f>O198*H198</f>
        <v>0</v>
      </c>
      <c r="Q198" s="137">
        <v>0</v>
      </c>
      <c r="R198" s="137">
        <f>Q198*H198</f>
        <v>0</v>
      </c>
      <c r="S198" s="137">
        <v>0</v>
      </c>
      <c r="T198" s="138">
        <f>S198*H198</f>
        <v>0</v>
      </c>
      <c r="AR198" s="139" t="s">
        <v>242</v>
      </c>
      <c r="AT198" s="139" t="s">
        <v>141</v>
      </c>
      <c r="AU198" s="139" t="s">
        <v>84</v>
      </c>
      <c r="AY198" s="17" t="s">
        <v>138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7" t="s">
        <v>82</v>
      </c>
      <c r="BK198" s="140">
        <f>ROUND(I198*H198,2)</f>
        <v>0</v>
      </c>
      <c r="BL198" s="17" t="s">
        <v>242</v>
      </c>
      <c r="BM198" s="139" t="s">
        <v>1541</v>
      </c>
    </row>
    <row r="199" spans="2:47" s="1" customFormat="1" ht="11.25">
      <c r="B199" s="32"/>
      <c r="D199" s="141" t="s">
        <v>147</v>
      </c>
      <c r="F199" s="142" t="s">
        <v>1231</v>
      </c>
      <c r="I199" s="143"/>
      <c r="L199" s="32"/>
      <c r="M199" s="144"/>
      <c r="T199" s="53"/>
      <c r="AT199" s="17" t="s">
        <v>147</v>
      </c>
      <c r="AU199" s="17" t="s">
        <v>84</v>
      </c>
    </row>
    <row r="200" spans="2:65" s="1" customFormat="1" ht="16.5" customHeight="1">
      <c r="B200" s="32"/>
      <c r="C200" s="128" t="s">
        <v>416</v>
      </c>
      <c r="D200" s="128" t="s">
        <v>141</v>
      </c>
      <c r="E200" s="129" t="s">
        <v>1233</v>
      </c>
      <c r="F200" s="130" t="s">
        <v>1234</v>
      </c>
      <c r="G200" s="131" t="s">
        <v>144</v>
      </c>
      <c r="H200" s="132">
        <v>22</v>
      </c>
      <c r="I200" s="133"/>
      <c r="J200" s="134">
        <f>ROUND(I200*H200,2)</f>
        <v>0</v>
      </c>
      <c r="K200" s="130" t="s">
        <v>145</v>
      </c>
      <c r="L200" s="32"/>
      <c r="M200" s="135" t="s">
        <v>19</v>
      </c>
      <c r="N200" s="136" t="s">
        <v>45</v>
      </c>
      <c r="P200" s="137">
        <f>O200*H200</f>
        <v>0</v>
      </c>
      <c r="Q200" s="137">
        <v>0</v>
      </c>
      <c r="R200" s="137">
        <f>Q200*H200</f>
        <v>0</v>
      </c>
      <c r="S200" s="137">
        <v>0</v>
      </c>
      <c r="T200" s="138">
        <f>S200*H200</f>
        <v>0</v>
      </c>
      <c r="AR200" s="139" t="s">
        <v>242</v>
      </c>
      <c r="AT200" s="139" t="s">
        <v>141</v>
      </c>
      <c r="AU200" s="139" t="s">
        <v>84</v>
      </c>
      <c r="AY200" s="17" t="s">
        <v>138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7" t="s">
        <v>82</v>
      </c>
      <c r="BK200" s="140">
        <f>ROUND(I200*H200,2)</f>
        <v>0</v>
      </c>
      <c r="BL200" s="17" t="s">
        <v>242</v>
      </c>
      <c r="BM200" s="139" t="s">
        <v>1542</v>
      </c>
    </row>
    <row r="201" spans="2:47" s="1" customFormat="1" ht="11.25">
      <c r="B201" s="32"/>
      <c r="D201" s="141" t="s">
        <v>147</v>
      </c>
      <c r="F201" s="142" t="s">
        <v>1236</v>
      </c>
      <c r="I201" s="143"/>
      <c r="L201" s="32"/>
      <c r="M201" s="144"/>
      <c r="T201" s="53"/>
      <c r="AT201" s="17" t="s">
        <v>147</v>
      </c>
      <c r="AU201" s="17" t="s">
        <v>84</v>
      </c>
    </row>
    <row r="202" spans="2:65" s="1" customFormat="1" ht="16.5" customHeight="1">
      <c r="B202" s="32"/>
      <c r="C202" s="128" t="s">
        <v>420</v>
      </c>
      <c r="D202" s="128" t="s">
        <v>141</v>
      </c>
      <c r="E202" s="129" t="s">
        <v>1238</v>
      </c>
      <c r="F202" s="130" t="s">
        <v>1239</v>
      </c>
      <c r="G202" s="131" t="s">
        <v>144</v>
      </c>
      <c r="H202" s="132">
        <v>44</v>
      </c>
      <c r="I202" s="133"/>
      <c r="J202" s="134">
        <f>ROUND(I202*H202,2)</f>
        <v>0</v>
      </c>
      <c r="K202" s="130" t="s">
        <v>145</v>
      </c>
      <c r="L202" s="32"/>
      <c r="M202" s="135" t="s">
        <v>19</v>
      </c>
      <c r="N202" s="136" t="s">
        <v>45</v>
      </c>
      <c r="P202" s="137">
        <f>O202*H202</f>
        <v>0</v>
      </c>
      <c r="Q202" s="137">
        <v>3E-05</v>
      </c>
      <c r="R202" s="137">
        <f>Q202*H202</f>
        <v>0.00132</v>
      </c>
      <c r="S202" s="137">
        <v>0</v>
      </c>
      <c r="T202" s="138">
        <f>S202*H202</f>
        <v>0</v>
      </c>
      <c r="AR202" s="139" t="s">
        <v>242</v>
      </c>
      <c r="AT202" s="139" t="s">
        <v>141</v>
      </c>
      <c r="AU202" s="139" t="s">
        <v>84</v>
      </c>
      <c r="AY202" s="17" t="s">
        <v>138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7" t="s">
        <v>82</v>
      </c>
      <c r="BK202" s="140">
        <f>ROUND(I202*H202,2)</f>
        <v>0</v>
      </c>
      <c r="BL202" s="17" t="s">
        <v>242</v>
      </c>
      <c r="BM202" s="139" t="s">
        <v>1543</v>
      </c>
    </row>
    <row r="203" spans="2:47" s="1" customFormat="1" ht="11.25">
      <c r="B203" s="32"/>
      <c r="D203" s="141" t="s">
        <v>147</v>
      </c>
      <c r="F203" s="142" t="s">
        <v>1241</v>
      </c>
      <c r="I203" s="143"/>
      <c r="L203" s="32"/>
      <c r="M203" s="144"/>
      <c r="T203" s="53"/>
      <c r="AT203" s="17" t="s">
        <v>147</v>
      </c>
      <c r="AU203" s="17" t="s">
        <v>84</v>
      </c>
    </row>
    <row r="204" spans="2:51" s="13" customFormat="1" ht="11.25">
      <c r="B204" s="152"/>
      <c r="D204" s="146" t="s">
        <v>149</v>
      </c>
      <c r="E204" s="153" t="s">
        <v>19</v>
      </c>
      <c r="F204" s="154" t="s">
        <v>1544</v>
      </c>
      <c r="H204" s="155">
        <v>44</v>
      </c>
      <c r="I204" s="156"/>
      <c r="L204" s="152"/>
      <c r="M204" s="157"/>
      <c r="T204" s="158"/>
      <c r="AT204" s="153" t="s">
        <v>149</v>
      </c>
      <c r="AU204" s="153" t="s">
        <v>84</v>
      </c>
      <c r="AV204" s="13" t="s">
        <v>84</v>
      </c>
      <c r="AW204" s="13" t="s">
        <v>36</v>
      </c>
      <c r="AX204" s="13" t="s">
        <v>82</v>
      </c>
      <c r="AY204" s="153" t="s">
        <v>138</v>
      </c>
    </row>
    <row r="205" spans="2:65" s="1" customFormat="1" ht="24.2" customHeight="1">
      <c r="B205" s="32"/>
      <c r="C205" s="128" t="s">
        <v>424</v>
      </c>
      <c r="D205" s="128" t="s">
        <v>141</v>
      </c>
      <c r="E205" s="129" t="s">
        <v>1244</v>
      </c>
      <c r="F205" s="130" t="s">
        <v>1245</v>
      </c>
      <c r="G205" s="131" t="s">
        <v>144</v>
      </c>
      <c r="H205" s="132">
        <v>22</v>
      </c>
      <c r="I205" s="133"/>
      <c r="J205" s="134">
        <f>ROUND(I205*H205,2)</f>
        <v>0</v>
      </c>
      <c r="K205" s="130" t="s">
        <v>145</v>
      </c>
      <c r="L205" s="32"/>
      <c r="M205" s="135" t="s">
        <v>19</v>
      </c>
      <c r="N205" s="136" t="s">
        <v>45</v>
      </c>
      <c r="P205" s="137">
        <f>O205*H205</f>
        <v>0</v>
      </c>
      <c r="Q205" s="137">
        <v>0.0075</v>
      </c>
      <c r="R205" s="137">
        <f>Q205*H205</f>
        <v>0.16499999999999998</v>
      </c>
      <c r="S205" s="137">
        <v>0</v>
      </c>
      <c r="T205" s="138">
        <f>S205*H205</f>
        <v>0</v>
      </c>
      <c r="AR205" s="139" t="s">
        <v>242</v>
      </c>
      <c r="AT205" s="139" t="s">
        <v>141</v>
      </c>
      <c r="AU205" s="139" t="s">
        <v>84</v>
      </c>
      <c r="AY205" s="17" t="s">
        <v>138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7" t="s">
        <v>82</v>
      </c>
      <c r="BK205" s="140">
        <f>ROUND(I205*H205,2)</f>
        <v>0</v>
      </c>
      <c r="BL205" s="17" t="s">
        <v>242</v>
      </c>
      <c r="BM205" s="139" t="s">
        <v>1545</v>
      </c>
    </row>
    <row r="206" spans="2:47" s="1" customFormat="1" ht="11.25">
      <c r="B206" s="32"/>
      <c r="D206" s="141" t="s">
        <v>147</v>
      </c>
      <c r="F206" s="142" t="s">
        <v>1247</v>
      </c>
      <c r="I206" s="143"/>
      <c r="L206" s="32"/>
      <c r="M206" s="144"/>
      <c r="T206" s="53"/>
      <c r="AT206" s="17" t="s">
        <v>147</v>
      </c>
      <c r="AU206" s="17" t="s">
        <v>84</v>
      </c>
    </row>
    <row r="207" spans="2:65" s="1" customFormat="1" ht="16.5" customHeight="1">
      <c r="B207" s="32"/>
      <c r="C207" s="128" t="s">
        <v>428</v>
      </c>
      <c r="D207" s="128" t="s">
        <v>141</v>
      </c>
      <c r="E207" s="129" t="s">
        <v>1249</v>
      </c>
      <c r="F207" s="130" t="s">
        <v>1250</v>
      </c>
      <c r="G207" s="131" t="s">
        <v>144</v>
      </c>
      <c r="H207" s="132">
        <v>22</v>
      </c>
      <c r="I207" s="133"/>
      <c r="J207" s="134">
        <f>ROUND(I207*H207,2)</f>
        <v>0</v>
      </c>
      <c r="K207" s="130" t="s">
        <v>145</v>
      </c>
      <c r="L207" s="32"/>
      <c r="M207" s="135" t="s">
        <v>19</v>
      </c>
      <c r="N207" s="136" t="s">
        <v>45</v>
      </c>
      <c r="P207" s="137">
        <f>O207*H207</f>
        <v>0</v>
      </c>
      <c r="Q207" s="137">
        <v>0</v>
      </c>
      <c r="R207" s="137">
        <f>Q207*H207</f>
        <v>0</v>
      </c>
      <c r="S207" s="137">
        <v>0.0025</v>
      </c>
      <c r="T207" s="138">
        <f>S207*H207</f>
        <v>0.055</v>
      </c>
      <c r="AR207" s="139" t="s">
        <v>242</v>
      </c>
      <c r="AT207" s="139" t="s">
        <v>141</v>
      </c>
      <c r="AU207" s="139" t="s">
        <v>84</v>
      </c>
      <c r="AY207" s="17" t="s">
        <v>138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7" t="s">
        <v>82</v>
      </c>
      <c r="BK207" s="140">
        <f>ROUND(I207*H207,2)</f>
        <v>0</v>
      </c>
      <c r="BL207" s="17" t="s">
        <v>242</v>
      </c>
      <c r="BM207" s="139" t="s">
        <v>1546</v>
      </c>
    </row>
    <row r="208" spans="2:47" s="1" customFormat="1" ht="11.25">
      <c r="B208" s="32"/>
      <c r="D208" s="141" t="s">
        <v>147</v>
      </c>
      <c r="F208" s="142" t="s">
        <v>1252</v>
      </c>
      <c r="I208" s="143"/>
      <c r="L208" s="32"/>
      <c r="M208" s="144"/>
      <c r="T208" s="53"/>
      <c r="AT208" s="17" t="s">
        <v>147</v>
      </c>
      <c r="AU208" s="17" t="s">
        <v>84</v>
      </c>
    </row>
    <row r="209" spans="2:65" s="1" customFormat="1" ht="16.5" customHeight="1">
      <c r="B209" s="32"/>
      <c r="C209" s="128" t="s">
        <v>432</v>
      </c>
      <c r="D209" s="128" t="s">
        <v>141</v>
      </c>
      <c r="E209" s="129" t="s">
        <v>1254</v>
      </c>
      <c r="F209" s="130" t="s">
        <v>1255</v>
      </c>
      <c r="G209" s="131" t="s">
        <v>144</v>
      </c>
      <c r="H209" s="132">
        <v>22</v>
      </c>
      <c r="I209" s="133"/>
      <c r="J209" s="134">
        <f>ROUND(I209*H209,2)</f>
        <v>0</v>
      </c>
      <c r="K209" s="130" t="s">
        <v>145</v>
      </c>
      <c r="L209" s="32"/>
      <c r="M209" s="135" t="s">
        <v>19</v>
      </c>
      <c r="N209" s="136" t="s">
        <v>45</v>
      </c>
      <c r="P209" s="137">
        <f>O209*H209</f>
        <v>0</v>
      </c>
      <c r="Q209" s="137">
        <v>0.0003</v>
      </c>
      <c r="R209" s="137">
        <f>Q209*H209</f>
        <v>0.006599999999999999</v>
      </c>
      <c r="S209" s="137">
        <v>0</v>
      </c>
      <c r="T209" s="138">
        <f>S209*H209</f>
        <v>0</v>
      </c>
      <c r="AR209" s="139" t="s">
        <v>242</v>
      </c>
      <c r="AT209" s="139" t="s">
        <v>141</v>
      </c>
      <c r="AU209" s="139" t="s">
        <v>84</v>
      </c>
      <c r="AY209" s="17" t="s">
        <v>138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7" t="s">
        <v>82</v>
      </c>
      <c r="BK209" s="140">
        <f>ROUND(I209*H209,2)</f>
        <v>0</v>
      </c>
      <c r="BL209" s="17" t="s">
        <v>242</v>
      </c>
      <c r="BM209" s="139" t="s">
        <v>1547</v>
      </c>
    </row>
    <row r="210" spans="2:47" s="1" customFormat="1" ht="11.25">
      <c r="B210" s="32"/>
      <c r="D210" s="141" t="s">
        <v>147</v>
      </c>
      <c r="F210" s="142" t="s">
        <v>1257</v>
      </c>
      <c r="I210" s="143"/>
      <c r="L210" s="32"/>
      <c r="M210" s="144"/>
      <c r="T210" s="53"/>
      <c r="AT210" s="17" t="s">
        <v>147</v>
      </c>
      <c r="AU210" s="17" t="s">
        <v>84</v>
      </c>
    </row>
    <row r="211" spans="2:65" s="1" customFormat="1" ht="24.2" customHeight="1">
      <c r="B211" s="32"/>
      <c r="C211" s="169" t="s">
        <v>436</v>
      </c>
      <c r="D211" s="169" t="s">
        <v>397</v>
      </c>
      <c r="E211" s="170" t="s">
        <v>1260</v>
      </c>
      <c r="F211" s="171" t="s">
        <v>1261</v>
      </c>
      <c r="G211" s="172" t="s">
        <v>144</v>
      </c>
      <c r="H211" s="173">
        <v>24.2</v>
      </c>
      <c r="I211" s="174"/>
      <c r="J211" s="175">
        <f>ROUND(I211*H211,2)</f>
        <v>0</v>
      </c>
      <c r="K211" s="171" t="s">
        <v>145</v>
      </c>
      <c r="L211" s="176"/>
      <c r="M211" s="177" t="s">
        <v>19</v>
      </c>
      <c r="N211" s="178" t="s">
        <v>45</v>
      </c>
      <c r="P211" s="137">
        <f>O211*H211</f>
        <v>0</v>
      </c>
      <c r="Q211" s="137">
        <v>0.0026</v>
      </c>
      <c r="R211" s="137">
        <f>Q211*H211</f>
        <v>0.06291999999999999</v>
      </c>
      <c r="S211" s="137">
        <v>0</v>
      </c>
      <c r="T211" s="138">
        <f>S211*H211</f>
        <v>0</v>
      </c>
      <c r="AR211" s="139" t="s">
        <v>348</v>
      </c>
      <c r="AT211" s="139" t="s">
        <v>397</v>
      </c>
      <c r="AU211" s="139" t="s">
        <v>84</v>
      </c>
      <c r="AY211" s="17" t="s">
        <v>138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7" t="s">
        <v>82</v>
      </c>
      <c r="BK211" s="140">
        <f>ROUND(I211*H211,2)</f>
        <v>0</v>
      </c>
      <c r="BL211" s="17" t="s">
        <v>242</v>
      </c>
      <c r="BM211" s="139" t="s">
        <v>1548</v>
      </c>
    </row>
    <row r="212" spans="2:51" s="13" customFormat="1" ht="11.25">
      <c r="B212" s="152"/>
      <c r="D212" s="146" t="s">
        <v>149</v>
      </c>
      <c r="F212" s="154" t="s">
        <v>1549</v>
      </c>
      <c r="H212" s="155">
        <v>24.2</v>
      </c>
      <c r="I212" s="156"/>
      <c r="L212" s="152"/>
      <c r="M212" s="157"/>
      <c r="T212" s="158"/>
      <c r="AT212" s="153" t="s">
        <v>149</v>
      </c>
      <c r="AU212" s="153" t="s">
        <v>84</v>
      </c>
      <c r="AV212" s="13" t="s">
        <v>84</v>
      </c>
      <c r="AW212" s="13" t="s">
        <v>4</v>
      </c>
      <c r="AX212" s="13" t="s">
        <v>82</v>
      </c>
      <c r="AY212" s="153" t="s">
        <v>138</v>
      </c>
    </row>
    <row r="213" spans="2:65" s="1" customFormat="1" ht="16.5" customHeight="1">
      <c r="B213" s="32"/>
      <c r="C213" s="128" t="s">
        <v>441</v>
      </c>
      <c r="D213" s="128" t="s">
        <v>141</v>
      </c>
      <c r="E213" s="129" t="s">
        <v>1265</v>
      </c>
      <c r="F213" s="130" t="s">
        <v>1266</v>
      </c>
      <c r="G213" s="131" t="s">
        <v>256</v>
      </c>
      <c r="H213" s="132">
        <v>6.5</v>
      </c>
      <c r="I213" s="133"/>
      <c r="J213" s="134">
        <f>ROUND(I213*H213,2)</f>
        <v>0</v>
      </c>
      <c r="K213" s="130" t="s">
        <v>145</v>
      </c>
      <c r="L213" s="32"/>
      <c r="M213" s="135" t="s">
        <v>19</v>
      </c>
      <c r="N213" s="136" t="s">
        <v>45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242</v>
      </c>
      <c r="AT213" s="139" t="s">
        <v>141</v>
      </c>
      <c r="AU213" s="139" t="s">
        <v>84</v>
      </c>
      <c r="AY213" s="17" t="s">
        <v>138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82</v>
      </c>
      <c r="BK213" s="140">
        <f>ROUND(I213*H213,2)</f>
        <v>0</v>
      </c>
      <c r="BL213" s="17" t="s">
        <v>242</v>
      </c>
      <c r="BM213" s="139" t="s">
        <v>1550</v>
      </c>
    </row>
    <row r="214" spans="2:47" s="1" customFormat="1" ht="11.25">
      <c r="B214" s="32"/>
      <c r="D214" s="141" t="s">
        <v>147</v>
      </c>
      <c r="F214" s="142" t="s">
        <v>1268</v>
      </c>
      <c r="I214" s="143"/>
      <c r="L214" s="32"/>
      <c r="M214" s="144"/>
      <c r="T214" s="53"/>
      <c r="AT214" s="17" t="s">
        <v>147</v>
      </c>
      <c r="AU214" s="17" t="s">
        <v>84</v>
      </c>
    </row>
    <row r="215" spans="2:65" s="1" customFormat="1" ht="16.5" customHeight="1">
      <c r="B215" s="32"/>
      <c r="C215" s="128" t="s">
        <v>296</v>
      </c>
      <c r="D215" s="128" t="s">
        <v>141</v>
      </c>
      <c r="E215" s="129" t="s">
        <v>1276</v>
      </c>
      <c r="F215" s="130" t="s">
        <v>1277</v>
      </c>
      <c r="G215" s="131" t="s">
        <v>256</v>
      </c>
      <c r="H215" s="132">
        <v>22</v>
      </c>
      <c r="I215" s="133"/>
      <c r="J215" s="134">
        <f>ROUND(I215*H215,2)</f>
        <v>0</v>
      </c>
      <c r="K215" s="130" t="s">
        <v>145</v>
      </c>
      <c r="L215" s="32"/>
      <c r="M215" s="135" t="s">
        <v>19</v>
      </c>
      <c r="N215" s="136" t="s">
        <v>45</v>
      </c>
      <c r="P215" s="137">
        <f>O215*H215</f>
        <v>0</v>
      </c>
      <c r="Q215" s="137">
        <v>0</v>
      </c>
      <c r="R215" s="137">
        <f>Q215*H215</f>
        <v>0</v>
      </c>
      <c r="S215" s="137">
        <v>0.0003</v>
      </c>
      <c r="T215" s="138">
        <f>S215*H215</f>
        <v>0.006599999999999999</v>
      </c>
      <c r="AR215" s="139" t="s">
        <v>242</v>
      </c>
      <c r="AT215" s="139" t="s">
        <v>141</v>
      </c>
      <c r="AU215" s="139" t="s">
        <v>84</v>
      </c>
      <c r="AY215" s="17" t="s">
        <v>138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7" t="s">
        <v>82</v>
      </c>
      <c r="BK215" s="140">
        <f>ROUND(I215*H215,2)</f>
        <v>0</v>
      </c>
      <c r="BL215" s="17" t="s">
        <v>242</v>
      </c>
      <c r="BM215" s="139" t="s">
        <v>1551</v>
      </c>
    </row>
    <row r="216" spans="2:47" s="1" customFormat="1" ht="11.25">
      <c r="B216" s="32"/>
      <c r="D216" s="141" t="s">
        <v>147</v>
      </c>
      <c r="F216" s="142" t="s">
        <v>1279</v>
      </c>
      <c r="I216" s="143"/>
      <c r="L216" s="32"/>
      <c r="M216" s="144"/>
      <c r="T216" s="53"/>
      <c r="AT216" s="17" t="s">
        <v>147</v>
      </c>
      <c r="AU216" s="17" t="s">
        <v>84</v>
      </c>
    </row>
    <row r="217" spans="2:65" s="1" customFormat="1" ht="16.5" customHeight="1">
      <c r="B217" s="32"/>
      <c r="C217" s="128" t="s">
        <v>450</v>
      </c>
      <c r="D217" s="128" t="s">
        <v>141</v>
      </c>
      <c r="E217" s="129" t="s">
        <v>1291</v>
      </c>
      <c r="F217" s="130" t="s">
        <v>1292</v>
      </c>
      <c r="G217" s="131" t="s">
        <v>256</v>
      </c>
      <c r="H217" s="132">
        <v>22</v>
      </c>
      <c r="I217" s="133"/>
      <c r="J217" s="134">
        <f>ROUND(I217*H217,2)</f>
        <v>0</v>
      </c>
      <c r="K217" s="130" t="s">
        <v>145</v>
      </c>
      <c r="L217" s="32"/>
      <c r="M217" s="135" t="s">
        <v>19</v>
      </c>
      <c r="N217" s="136" t="s">
        <v>45</v>
      </c>
      <c r="P217" s="137">
        <f>O217*H217</f>
        <v>0</v>
      </c>
      <c r="Q217" s="137">
        <v>0</v>
      </c>
      <c r="R217" s="137">
        <f>Q217*H217</f>
        <v>0</v>
      </c>
      <c r="S217" s="137">
        <v>0</v>
      </c>
      <c r="T217" s="138">
        <f>S217*H217</f>
        <v>0</v>
      </c>
      <c r="AR217" s="139" t="s">
        <v>242</v>
      </c>
      <c r="AT217" s="139" t="s">
        <v>141</v>
      </c>
      <c r="AU217" s="139" t="s">
        <v>84</v>
      </c>
      <c r="AY217" s="17" t="s">
        <v>138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7" t="s">
        <v>82</v>
      </c>
      <c r="BK217" s="140">
        <f>ROUND(I217*H217,2)</f>
        <v>0</v>
      </c>
      <c r="BL217" s="17" t="s">
        <v>242</v>
      </c>
      <c r="BM217" s="139" t="s">
        <v>1552</v>
      </c>
    </row>
    <row r="218" spans="2:47" s="1" customFormat="1" ht="11.25">
      <c r="B218" s="32"/>
      <c r="D218" s="141" t="s">
        <v>147</v>
      </c>
      <c r="F218" s="142" t="s">
        <v>1294</v>
      </c>
      <c r="I218" s="143"/>
      <c r="L218" s="32"/>
      <c r="M218" s="144"/>
      <c r="T218" s="53"/>
      <c r="AT218" s="17" t="s">
        <v>147</v>
      </c>
      <c r="AU218" s="17" t="s">
        <v>84</v>
      </c>
    </row>
    <row r="219" spans="2:51" s="13" customFormat="1" ht="11.25">
      <c r="B219" s="152"/>
      <c r="D219" s="146" t="s">
        <v>149</v>
      </c>
      <c r="E219" s="153" t="s">
        <v>19</v>
      </c>
      <c r="F219" s="154" t="s">
        <v>278</v>
      </c>
      <c r="H219" s="155">
        <v>22</v>
      </c>
      <c r="I219" s="156"/>
      <c r="L219" s="152"/>
      <c r="M219" s="157"/>
      <c r="T219" s="158"/>
      <c r="AT219" s="153" t="s">
        <v>149</v>
      </c>
      <c r="AU219" s="153" t="s">
        <v>84</v>
      </c>
      <c r="AV219" s="13" t="s">
        <v>84</v>
      </c>
      <c r="AW219" s="13" t="s">
        <v>36</v>
      </c>
      <c r="AX219" s="13" t="s">
        <v>82</v>
      </c>
      <c r="AY219" s="153" t="s">
        <v>138</v>
      </c>
    </row>
    <row r="220" spans="2:65" s="1" customFormat="1" ht="24.2" customHeight="1">
      <c r="B220" s="32"/>
      <c r="C220" s="169" t="s">
        <v>457</v>
      </c>
      <c r="D220" s="169" t="s">
        <v>397</v>
      </c>
      <c r="E220" s="170" t="s">
        <v>1260</v>
      </c>
      <c r="F220" s="171" t="s">
        <v>1261</v>
      </c>
      <c r="G220" s="172" t="s">
        <v>144</v>
      </c>
      <c r="H220" s="173">
        <v>2.42</v>
      </c>
      <c r="I220" s="174"/>
      <c r="J220" s="175">
        <f>ROUND(I220*H220,2)</f>
        <v>0</v>
      </c>
      <c r="K220" s="171" t="s">
        <v>145</v>
      </c>
      <c r="L220" s="176"/>
      <c r="M220" s="177" t="s">
        <v>19</v>
      </c>
      <c r="N220" s="178" t="s">
        <v>45</v>
      </c>
      <c r="P220" s="137">
        <f>O220*H220</f>
        <v>0</v>
      </c>
      <c r="Q220" s="137">
        <v>0.0026</v>
      </c>
      <c r="R220" s="137">
        <f>Q220*H220</f>
        <v>0.006292</v>
      </c>
      <c r="S220" s="137">
        <v>0</v>
      </c>
      <c r="T220" s="138">
        <f>S220*H220</f>
        <v>0</v>
      </c>
      <c r="AR220" s="139" t="s">
        <v>348</v>
      </c>
      <c r="AT220" s="139" t="s">
        <v>397</v>
      </c>
      <c r="AU220" s="139" t="s">
        <v>84</v>
      </c>
      <c r="AY220" s="17" t="s">
        <v>138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7" t="s">
        <v>82</v>
      </c>
      <c r="BK220" s="140">
        <f>ROUND(I220*H220,2)</f>
        <v>0</v>
      </c>
      <c r="BL220" s="17" t="s">
        <v>242</v>
      </c>
      <c r="BM220" s="139" t="s">
        <v>1553</v>
      </c>
    </row>
    <row r="221" spans="2:51" s="13" customFormat="1" ht="11.25">
      <c r="B221" s="152"/>
      <c r="D221" s="146" t="s">
        <v>149</v>
      </c>
      <c r="F221" s="154" t="s">
        <v>1554</v>
      </c>
      <c r="H221" s="155">
        <v>2.42</v>
      </c>
      <c r="I221" s="156"/>
      <c r="L221" s="152"/>
      <c r="M221" s="157"/>
      <c r="T221" s="158"/>
      <c r="AT221" s="153" t="s">
        <v>149</v>
      </c>
      <c r="AU221" s="153" t="s">
        <v>84</v>
      </c>
      <c r="AV221" s="13" t="s">
        <v>84</v>
      </c>
      <c r="AW221" s="13" t="s">
        <v>4</v>
      </c>
      <c r="AX221" s="13" t="s">
        <v>82</v>
      </c>
      <c r="AY221" s="153" t="s">
        <v>138</v>
      </c>
    </row>
    <row r="222" spans="2:65" s="1" customFormat="1" ht="16.5" customHeight="1">
      <c r="B222" s="32"/>
      <c r="C222" s="128" t="s">
        <v>462</v>
      </c>
      <c r="D222" s="128" t="s">
        <v>141</v>
      </c>
      <c r="E222" s="129" t="s">
        <v>1300</v>
      </c>
      <c r="F222" s="130" t="s">
        <v>1301</v>
      </c>
      <c r="G222" s="131" t="s">
        <v>144</v>
      </c>
      <c r="H222" s="132">
        <v>22</v>
      </c>
      <c r="I222" s="133"/>
      <c r="J222" s="134">
        <f>ROUND(I222*H222,2)</f>
        <v>0</v>
      </c>
      <c r="K222" s="130" t="s">
        <v>145</v>
      </c>
      <c r="L222" s="32"/>
      <c r="M222" s="135" t="s">
        <v>19</v>
      </c>
      <c r="N222" s="136" t="s">
        <v>45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242</v>
      </c>
      <c r="AT222" s="139" t="s">
        <v>141</v>
      </c>
      <c r="AU222" s="139" t="s">
        <v>84</v>
      </c>
      <c r="AY222" s="17" t="s">
        <v>138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82</v>
      </c>
      <c r="BK222" s="140">
        <f>ROUND(I222*H222,2)</f>
        <v>0</v>
      </c>
      <c r="BL222" s="17" t="s">
        <v>242</v>
      </c>
      <c r="BM222" s="139" t="s">
        <v>1555</v>
      </c>
    </row>
    <row r="223" spans="2:47" s="1" customFormat="1" ht="11.25">
      <c r="B223" s="32"/>
      <c r="D223" s="141" t="s">
        <v>147</v>
      </c>
      <c r="F223" s="142" t="s">
        <v>1303</v>
      </c>
      <c r="I223" s="143"/>
      <c r="L223" s="32"/>
      <c r="M223" s="144"/>
      <c r="T223" s="53"/>
      <c r="AT223" s="17" t="s">
        <v>147</v>
      </c>
      <c r="AU223" s="17" t="s">
        <v>84</v>
      </c>
    </row>
    <row r="224" spans="2:65" s="1" customFormat="1" ht="24.2" customHeight="1">
      <c r="B224" s="32"/>
      <c r="C224" s="128" t="s">
        <v>295</v>
      </c>
      <c r="D224" s="128" t="s">
        <v>141</v>
      </c>
      <c r="E224" s="129" t="s">
        <v>1305</v>
      </c>
      <c r="F224" s="130" t="s">
        <v>1306</v>
      </c>
      <c r="G224" s="131" t="s">
        <v>405</v>
      </c>
      <c r="H224" s="179"/>
      <c r="I224" s="133"/>
      <c r="J224" s="134">
        <f>ROUND(I224*H224,2)</f>
        <v>0</v>
      </c>
      <c r="K224" s="130" t="s">
        <v>145</v>
      </c>
      <c r="L224" s="32"/>
      <c r="M224" s="135" t="s">
        <v>19</v>
      </c>
      <c r="N224" s="136" t="s">
        <v>45</v>
      </c>
      <c r="P224" s="137">
        <f>O224*H224</f>
        <v>0</v>
      </c>
      <c r="Q224" s="137">
        <v>0</v>
      </c>
      <c r="R224" s="137">
        <f>Q224*H224</f>
        <v>0</v>
      </c>
      <c r="S224" s="137">
        <v>0</v>
      </c>
      <c r="T224" s="138">
        <f>S224*H224</f>
        <v>0</v>
      </c>
      <c r="AR224" s="139" t="s">
        <v>242</v>
      </c>
      <c r="AT224" s="139" t="s">
        <v>141</v>
      </c>
      <c r="AU224" s="139" t="s">
        <v>84</v>
      </c>
      <c r="AY224" s="17" t="s">
        <v>138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7" t="s">
        <v>82</v>
      </c>
      <c r="BK224" s="140">
        <f>ROUND(I224*H224,2)</f>
        <v>0</v>
      </c>
      <c r="BL224" s="17" t="s">
        <v>242</v>
      </c>
      <c r="BM224" s="139" t="s">
        <v>1556</v>
      </c>
    </row>
    <row r="225" spans="2:47" s="1" customFormat="1" ht="11.25">
      <c r="B225" s="32"/>
      <c r="D225" s="141" t="s">
        <v>147</v>
      </c>
      <c r="F225" s="142" t="s">
        <v>1308</v>
      </c>
      <c r="I225" s="143"/>
      <c r="L225" s="32"/>
      <c r="M225" s="144"/>
      <c r="T225" s="53"/>
      <c r="AT225" s="17" t="s">
        <v>147</v>
      </c>
      <c r="AU225" s="17" t="s">
        <v>84</v>
      </c>
    </row>
    <row r="226" spans="2:63" s="11" customFormat="1" ht="22.9" customHeight="1">
      <c r="B226" s="116"/>
      <c r="D226" s="117" t="s">
        <v>73</v>
      </c>
      <c r="E226" s="126" t="s">
        <v>1341</v>
      </c>
      <c r="F226" s="126" t="s">
        <v>1342</v>
      </c>
      <c r="I226" s="119"/>
      <c r="J226" s="127">
        <f>BK226</f>
        <v>0</v>
      </c>
      <c r="L226" s="116"/>
      <c r="M226" s="121"/>
      <c r="P226" s="122">
        <f>SUM(P227:P250)</f>
        <v>0</v>
      </c>
      <c r="R226" s="122">
        <f>SUM(R227:R250)</f>
        <v>0.03296</v>
      </c>
      <c r="T226" s="123">
        <f>SUM(T227:T250)</f>
        <v>0.00084</v>
      </c>
      <c r="AR226" s="117" t="s">
        <v>84</v>
      </c>
      <c r="AT226" s="124" t="s">
        <v>73</v>
      </c>
      <c r="AU226" s="124" t="s">
        <v>82</v>
      </c>
      <c r="AY226" s="117" t="s">
        <v>138</v>
      </c>
      <c r="BK226" s="125">
        <f>SUM(BK227:BK250)</f>
        <v>0</v>
      </c>
    </row>
    <row r="227" spans="2:65" s="1" customFormat="1" ht="24.2" customHeight="1">
      <c r="B227" s="32"/>
      <c r="C227" s="128" t="s">
        <v>472</v>
      </c>
      <c r="D227" s="128" t="s">
        <v>141</v>
      </c>
      <c r="E227" s="129" t="s">
        <v>1376</v>
      </c>
      <c r="F227" s="130" t="s">
        <v>1377</v>
      </c>
      <c r="G227" s="131" t="s">
        <v>256</v>
      </c>
      <c r="H227" s="132">
        <v>30</v>
      </c>
      <c r="I227" s="133"/>
      <c r="J227" s="134">
        <f>ROUND(I227*H227,2)</f>
        <v>0</v>
      </c>
      <c r="K227" s="130" t="s">
        <v>145</v>
      </c>
      <c r="L227" s="32"/>
      <c r="M227" s="135" t="s">
        <v>19</v>
      </c>
      <c r="N227" s="136" t="s">
        <v>45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242</v>
      </c>
      <c r="AT227" s="139" t="s">
        <v>141</v>
      </c>
      <c r="AU227" s="139" t="s">
        <v>84</v>
      </c>
      <c r="AY227" s="17" t="s">
        <v>138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82</v>
      </c>
      <c r="BK227" s="140">
        <f>ROUND(I227*H227,2)</f>
        <v>0</v>
      </c>
      <c r="BL227" s="17" t="s">
        <v>242</v>
      </c>
      <c r="BM227" s="139" t="s">
        <v>1557</v>
      </c>
    </row>
    <row r="228" spans="2:47" s="1" customFormat="1" ht="11.25">
      <c r="B228" s="32"/>
      <c r="D228" s="141" t="s">
        <v>147</v>
      </c>
      <c r="F228" s="142" t="s">
        <v>1379</v>
      </c>
      <c r="I228" s="143"/>
      <c r="L228" s="32"/>
      <c r="M228" s="144"/>
      <c r="T228" s="53"/>
      <c r="AT228" s="17" t="s">
        <v>147</v>
      </c>
      <c r="AU228" s="17" t="s">
        <v>84</v>
      </c>
    </row>
    <row r="229" spans="2:65" s="1" customFormat="1" ht="16.5" customHeight="1">
      <c r="B229" s="32"/>
      <c r="C229" s="169" t="s">
        <v>477</v>
      </c>
      <c r="D229" s="169" t="s">
        <v>397</v>
      </c>
      <c r="E229" s="170" t="s">
        <v>1381</v>
      </c>
      <c r="F229" s="171" t="s">
        <v>1382</v>
      </c>
      <c r="G229" s="172" t="s">
        <v>256</v>
      </c>
      <c r="H229" s="173">
        <v>31.5</v>
      </c>
      <c r="I229" s="174"/>
      <c r="J229" s="175">
        <f>ROUND(I229*H229,2)</f>
        <v>0</v>
      </c>
      <c r="K229" s="171" t="s">
        <v>145</v>
      </c>
      <c r="L229" s="176"/>
      <c r="M229" s="177" t="s">
        <v>19</v>
      </c>
      <c r="N229" s="178" t="s">
        <v>45</v>
      </c>
      <c r="P229" s="137">
        <f>O229*H229</f>
        <v>0</v>
      </c>
      <c r="Q229" s="137">
        <v>0</v>
      </c>
      <c r="R229" s="137">
        <f>Q229*H229</f>
        <v>0</v>
      </c>
      <c r="S229" s="137">
        <v>0</v>
      </c>
      <c r="T229" s="138">
        <f>S229*H229</f>
        <v>0</v>
      </c>
      <c r="AR229" s="139" t="s">
        <v>348</v>
      </c>
      <c r="AT229" s="139" t="s">
        <v>397</v>
      </c>
      <c r="AU229" s="139" t="s">
        <v>84</v>
      </c>
      <c r="AY229" s="17" t="s">
        <v>138</v>
      </c>
      <c r="BE229" s="140">
        <f>IF(N229="základní",J229,0)</f>
        <v>0</v>
      </c>
      <c r="BF229" s="140">
        <f>IF(N229="snížená",J229,0)</f>
        <v>0</v>
      </c>
      <c r="BG229" s="140">
        <f>IF(N229="zákl. přenesená",J229,0)</f>
        <v>0</v>
      </c>
      <c r="BH229" s="140">
        <f>IF(N229="sníž. přenesená",J229,0)</f>
        <v>0</v>
      </c>
      <c r="BI229" s="140">
        <f>IF(N229="nulová",J229,0)</f>
        <v>0</v>
      </c>
      <c r="BJ229" s="17" t="s">
        <v>82</v>
      </c>
      <c r="BK229" s="140">
        <f>ROUND(I229*H229,2)</f>
        <v>0</v>
      </c>
      <c r="BL229" s="17" t="s">
        <v>242</v>
      </c>
      <c r="BM229" s="139" t="s">
        <v>1558</v>
      </c>
    </row>
    <row r="230" spans="2:51" s="13" customFormat="1" ht="11.25">
      <c r="B230" s="152"/>
      <c r="D230" s="146" t="s">
        <v>149</v>
      </c>
      <c r="F230" s="154" t="s">
        <v>1559</v>
      </c>
      <c r="H230" s="155">
        <v>31.5</v>
      </c>
      <c r="I230" s="156"/>
      <c r="L230" s="152"/>
      <c r="M230" s="157"/>
      <c r="T230" s="158"/>
      <c r="AT230" s="153" t="s">
        <v>149</v>
      </c>
      <c r="AU230" s="153" t="s">
        <v>84</v>
      </c>
      <c r="AV230" s="13" t="s">
        <v>84</v>
      </c>
      <c r="AW230" s="13" t="s">
        <v>4</v>
      </c>
      <c r="AX230" s="13" t="s">
        <v>82</v>
      </c>
      <c r="AY230" s="153" t="s">
        <v>138</v>
      </c>
    </row>
    <row r="231" spans="2:65" s="1" customFormat="1" ht="16.5" customHeight="1">
      <c r="B231" s="32"/>
      <c r="C231" s="128" t="s">
        <v>482</v>
      </c>
      <c r="D231" s="128" t="s">
        <v>141</v>
      </c>
      <c r="E231" s="129" t="s">
        <v>1386</v>
      </c>
      <c r="F231" s="130" t="s">
        <v>1387</v>
      </c>
      <c r="G231" s="131" t="s">
        <v>144</v>
      </c>
      <c r="H231" s="132">
        <v>22</v>
      </c>
      <c r="I231" s="133"/>
      <c r="J231" s="134">
        <f>ROUND(I231*H231,2)</f>
        <v>0</v>
      </c>
      <c r="K231" s="130" t="s">
        <v>145</v>
      </c>
      <c r="L231" s="32"/>
      <c r="M231" s="135" t="s">
        <v>19</v>
      </c>
      <c r="N231" s="136" t="s">
        <v>45</v>
      </c>
      <c r="P231" s="137">
        <f>O231*H231</f>
        <v>0</v>
      </c>
      <c r="Q231" s="137">
        <v>0</v>
      </c>
      <c r="R231" s="137">
        <f>Q231*H231</f>
        <v>0</v>
      </c>
      <c r="S231" s="137">
        <v>3E-05</v>
      </c>
      <c r="T231" s="138">
        <f>S231*H231</f>
        <v>0.00066</v>
      </c>
      <c r="AR231" s="139" t="s">
        <v>242</v>
      </c>
      <c r="AT231" s="139" t="s">
        <v>141</v>
      </c>
      <c r="AU231" s="139" t="s">
        <v>84</v>
      </c>
      <c r="AY231" s="17" t="s">
        <v>138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7" t="s">
        <v>82</v>
      </c>
      <c r="BK231" s="140">
        <f>ROUND(I231*H231,2)</f>
        <v>0</v>
      </c>
      <c r="BL231" s="17" t="s">
        <v>242</v>
      </c>
      <c r="BM231" s="139" t="s">
        <v>1560</v>
      </c>
    </row>
    <row r="232" spans="2:47" s="1" customFormat="1" ht="11.25">
      <c r="B232" s="32"/>
      <c r="D232" s="141" t="s">
        <v>147</v>
      </c>
      <c r="F232" s="142" t="s">
        <v>1389</v>
      </c>
      <c r="I232" s="143"/>
      <c r="L232" s="32"/>
      <c r="M232" s="144"/>
      <c r="T232" s="53"/>
      <c r="AT232" s="17" t="s">
        <v>147</v>
      </c>
      <c r="AU232" s="17" t="s">
        <v>84</v>
      </c>
    </row>
    <row r="233" spans="2:51" s="13" customFormat="1" ht="11.25">
      <c r="B233" s="152"/>
      <c r="D233" s="146" t="s">
        <v>149</v>
      </c>
      <c r="E233" s="153" t="s">
        <v>19</v>
      </c>
      <c r="F233" s="154" t="s">
        <v>278</v>
      </c>
      <c r="H233" s="155">
        <v>22</v>
      </c>
      <c r="I233" s="156"/>
      <c r="L233" s="152"/>
      <c r="M233" s="157"/>
      <c r="T233" s="158"/>
      <c r="AT233" s="153" t="s">
        <v>149</v>
      </c>
      <c r="AU233" s="153" t="s">
        <v>84</v>
      </c>
      <c r="AV233" s="13" t="s">
        <v>84</v>
      </c>
      <c r="AW233" s="13" t="s">
        <v>36</v>
      </c>
      <c r="AX233" s="13" t="s">
        <v>82</v>
      </c>
      <c r="AY233" s="153" t="s">
        <v>138</v>
      </c>
    </row>
    <row r="234" spans="2:65" s="1" customFormat="1" ht="16.5" customHeight="1">
      <c r="B234" s="32"/>
      <c r="C234" s="169" t="s">
        <v>486</v>
      </c>
      <c r="D234" s="169" t="s">
        <v>397</v>
      </c>
      <c r="E234" s="170" t="s">
        <v>1391</v>
      </c>
      <c r="F234" s="171" t="s">
        <v>1392</v>
      </c>
      <c r="G234" s="172" t="s">
        <v>144</v>
      </c>
      <c r="H234" s="173">
        <v>23.1</v>
      </c>
      <c r="I234" s="174"/>
      <c r="J234" s="175">
        <f>ROUND(I234*H234,2)</f>
        <v>0</v>
      </c>
      <c r="K234" s="171" t="s">
        <v>145</v>
      </c>
      <c r="L234" s="176"/>
      <c r="M234" s="177" t="s">
        <v>19</v>
      </c>
      <c r="N234" s="178" t="s">
        <v>45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348</v>
      </c>
      <c r="AT234" s="139" t="s">
        <v>397</v>
      </c>
      <c r="AU234" s="139" t="s">
        <v>84</v>
      </c>
      <c r="AY234" s="17" t="s">
        <v>138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7" t="s">
        <v>82</v>
      </c>
      <c r="BK234" s="140">
        <f>ROUND(I234*H234,2)</f>
        <v>0</v>
      </c>
      <c r="BL234" s="17" t="s">
        <v>242</v>
      </c>
      <c r="BM234" s="139" t="s">
        <v>1561</v>
      </c>
    </row>
    <row r="235" spans="2:51" s="13" customFormat="1" ht="11.25">
      <c r="B235" s="152"/>
      <c r="D235" s="146" t="s">
        <v>149</v>
      </c>
      <c r="F235" s="154" t="s">
        <v>1562</v>
      </c>
      <c r="H235" s="155">
        <v>23.1</v>
      </c>
      <c r="I235" s="156"/>
      <c r="L235" s="152"/>
      <c r="M235" s="157"/>
      <c r="T235" s="158"/>
      <c r="AT235" s="153" t="s">
        <v>149</v>
      </c>
      <c r="AU235" s="153" t="s">
        <v>84</v>
      </c>
      <c r="AV235" s="13" t="s">
        <v>84</v>
      </c>
      <c r="AW235" s="13" t="s">
        <v>4</v>
      </c>
      <c r="AX235" s="13" t="s">
        <v>82</v>
      </c>
      <c r="AY235" s="153" t="s">
        <v>138</v>
      </c>
    </row>
    <row r="236" spans="2:65" s="1" customFormat="1" ht="24.2" customHeight="1">
      <c r="B236" s="32"/>
      <c r="C236" s="128" t="s">
        <v>491</v>
      </c>
      <c r="D236" s="128" t="s">
        <v>141</v>
      </c>
      <c r="E236" s="129" t="s">
        <v>1396</v>
      </c>
      <c r="F236" s="130" t="s">
        <v>1397</v>
      </c>
      <c r="G236" s="131" t="s">
        <v>144</v>
      </c>
      <c r="H236" s="132">
        <v>6</v>
      </c>
      <c r="I236" s="133"/>
      <c r="J236" s="134">
        <f>ROUND(I236*H236,2)</f>
        <v>0</v>
      </c>
      <c r="K236" s="130" t="s">
        <v>145</v>
      </c>
      <c r="L236" s="32"/>
      <c r="M236" s="135" t="s">
        <v>19</v>
      </c>
      <c r="N236" s="136" t="s">
        <v>45</v>
      </c>
      <c r="P236" s="137">
        <f>O236*H236</f>
        <v>0</v>
      </c>
      <c r="Q236" s="137">
        <v>0</v>
      </c>
      <c r="R236" s="137">
        <f>Q236*H236</f>
        <v>0</v>
      </c>
      <c r="S236" s="137">
        <v>3E-05</v>
      </c>
      <c r="T236" s="138">
        <f>S236*H236</f>
        <v>0.00018</v>
      </c>
      <c r="AR236" s="139" t="s">
        <v>242</v>
      </c>
      <c r="AT236" s="139" t="s">
        <v>141</v>
      </c>
      <c r="AU236" s="139" t="s">
        <v>84</v>
      </c>
      <c r="AY236" s="17" t="s">
        <v>138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7" t="s">
        <v>82</v>
      </c>
      <c r="BK236" s="140">
        <f>ROUND(I236*H236,2)</f>
        <v>0</v>
      </c>
      <c r="BL236" s="17" t="s">
        <v>242</v>
      </c>
      <c r="BM236" s="139" t="s">
        <v>1563</v>
      </c>
    </row>
    <row r="237" spans="2:47" s="1" customFormat="1" ht="11.25">
      <c r="B237" s="32"/>
      <c r="D237" s="141" t="s">
        <v>147</v>
      </c>
      <c r="F237" s="142" t="s">
        <v>1399</v>
      </c>
      <c r="I237" s="143"/>
      <c r="L237" s="32"/>
      <c r="M237" s="144"/>
      <c r="T237" s="53"/>
      <c r="AT237" s="17" t="s">
        <v>147</v>
      </c>
      <c r="AU237" s="17" t="s">
        <v>84</v>
      </c>
    </row>
    <row r="238" spans="2:65" s="1" customFormat="1" ht="16.5" customHeight="1">
      <c r="B238" s="32"/>
      <c r="C238" s="169" t="s">
        <v>293</v>
      </c>
      <c r="D238" s="169" t="s">
        <v>397</v>
      </c>
      <c r="E238" s="170" t="s">
        <v>1391</v>
      </c>
      <c r="F238" s="171" t="s">
        <v>1392</v>
      </c>
      <c r="G238" s="172" t="s">
        <v>144</v>
      </c>
      <c r="H238" s="173">
        <v>6.3</v>
      </c>
      <c r="I238" s="174"/>
      <c r="J238" s="175">
        <f>ROUND(I238*H238,2)</f>
        <v>0</v>
      </c>
      <c r="K238" s="171" t="s">
        <v>145</v>
      </c>
      <c r="L238" s="176"/>
      <c r="M238" s="177" t="s">
        <v>19</v>
      </c>
      <c r="N238" s="178" t="s">
        <v>45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348</v>
      </c>
      <c r="AT238" s="139" t="s">
        <v>397</v>
      </c>
      <c r="AU238" s="139" t="s">
        <v>84</v>
      </c>
      <c r="AY238" s="17" t="s">
        <v>138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7" t="s">
        <v>82</v>
      </c>
      <c r="BK238" s="140">
        <f>ROUND(I238*H238,2)</f>
        <v>0</v>
      </c>
      <c r="BL238" s="17" t="s">
        <v>242</v>
      </c>
      <c r="BM238" s="139" t="s">
        <v>1564</v>
      </c>
    </row>
    <row r="239" spans="2:51" s="13" customFormat="1" ht="11.25">
      <c r="B239" s="152"/>
      <c r="D239" s="146" t="s">
        <v>149</v>
      </c>
      <c r="F239" s="154" t="s">
        <v>1565</v>
      </c>
      <c r="H239" s="155">
        <v>6.3</v>
      </c>
      <c r="I239" s="156"/>
      <c r="L239" s="152"/>
      <c r="M239" s="157"/>
      <c r="T239" s="158"/>
      <c r="AT239" s="153" t="s">
        <v>149</v>
      </c>
      <c r="AU239" s="153" t="s">
        <v>84</v>
      </c>
      <c r="AV239" s="13" t="s">
        <v>84</v>
      </c>
      <c r="AW239" s="13" t="s">
        <v>4</v>
      </c>
      <c r="AX239" s="13" t="s">
        <v>82</v>
      </c>
      <c r="AY239" s="153" t="s">
        <v>138</v>
      </c>
    </row>
    <row r="240" spans="2:65" s="1" customFormat="1" ht="16.5" customHeight="1">
      <c r="B240" s="32"/>
      <c r="C240" s="128" t="s">
        <v>500</v>
      </c>
      <c r="D240" s="128" t="s">
        <v>141</v>
      </c>
      <c r="E240" s="129" t="s">
        <v>1403</v>
      </c>
      <c r="F240" s="130" t="s">
        <v>1404</v>
      </c>
      <c r="G240" s="131" t="s">
        <v>144</v>
      </c>
      <c r="H240" s="132">
        <v>68</v>
      </c>
      <c r="I240" s="133"/>
      <c r="J240" s="134">
        <f>ROUND(I240*H240,2)</f>
        <v>0</v>
      </c>
      <c r="K240" s="130" t="s">
        <v>1022</v>
      </c>
      <c r="L240" s="32"/>
      <c r="M240" s="135" t="s">
        <v>19</v>
      </c>
      <c r="N240" s="136" t="s">
        <v>45</v>
      </c>
      <c r="P240" s="137">
        <f>O240*H240</f>
        <v>0</v>
      </c>
      <c r="Q240" s="137">
        <v>0.0002</v>
      </c>
      <c r="R240" s="137">
        <f>Q240*H240</f>
        <v>0.013600000000000001</v>
      </c>
      <c r="S240" s="137">
        <v>0</v>
      </c>
      <c r="T240" s="138">
        <f>S240*H240</f>
        <v>0</v>
      </c>
      <c r="AR240" s="139" t="s">
        <v>242</v>
      </c>
      <c r="AT240" s="139" t="s">
        <v>141</v>
      </c>
      <c r="AU240" s="139" t="s">
        <v>84</v>
      </c>
      <c r="AY240" s="17" t="s">
        <v>138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82</v>
      </c>
      <c r="BK240" s="140">
        <f>ROUND(I240*H240,2)</f>
        <v>0</v>
      </c>
      <c r="BL240" s="17" t="s">
        <v>242</v>
      </c>
      <c r="BM240" s="139" t="s">
        <v>1566</v>
      </c>
    </row>
    <row r="241" spans="2:47" s="1" customFormat="1" ht="11.25">
      <c r="B241" s="32"/>
      <c r="D241" s="141" t="s">
        <v>147</v>
      </c>
      <c r="F241" s="142" t="s">
        <v>1406</v>
      </c>
      <c r="I241" s="143"/>
      <c r="L241" s="32"/>
      <c r="M241" s="144"/>
      <c r="T241" s="53"/>
      <c r="AT241" s="17" t="s">
        <v>147</v>
      </c>
      <c r="AU241" s="17" t="s">
        <v>84</v>
      </c>
    </row>
    <row r="242" spans="2:51" s="13" customFormat="1" ht="11.25">
      <c r="B242" s="152"/>
      <c r="D242" s="146" t="s">
        <v>149</v>
      </c>
      <c r="E242" s="153" t="s">
        <v>19</v>
      </c>
      <c r="F242" s="154" t="s">
        <v>294</v>
      </c>
      <c r="H242" s="155">
        <v>68</v>
      </c>
      <c r="I242" s="156"/>
      <c r="L242" s="152"/>
      <c r="M242" s="157"/>
      <c r="T242" s="158"/>
      <c r="AT242" s="153" t="s">
        <v>149</v>
      </c>
      <c r="AU242" s="153" t="s">
        <v>84</v>
      </c>
      <c r="AV242" s="13" t="s">
        <v>84</v>
      </c>
      <c r="AW242" s="13" t="s">
        <v>36</v>
      </c>
      <c r="AX242" s="13" t="s">
        <v>82</v>
      </c>
      <c r="AY242" s="153" t="s">
        <v>138</v>
      </c>
    </row>
    <row r="243" spans="2:65" s="1" customFormat="1" ht="24.2" customHeight="1">
      <c r="B243" s="32"/>
      <c r="C243" s="128" t="s">
        <v>505</v>
      </c>
      <c r="D243" s="128" t="s">
        <v>141</v>
      </c>
      <c r="E243" s="129" t="s">
        <v>1408</v>
      </c>
      <c r="F243" s="130" t="s">
        <v>1409</v>
      </c>
      <c r="G243" s="131" t="s">
        <v>144</v>
      </c>
      <c r="H243" s="132">
        <v>22</v>
      </c>
      <c r="I243" s="133"/>
      <c r="J243" s="134">
        <f>ROUND(I243*H243,2)</f>
        <v>0</v>
      </c>
      <c r="K243" s="130" t="s">
        <v>145</v>
      </c>
      <c r="L243" s="32"/>
      <c r="M243" s="135" t="s">
        <v>19</v>
      </c>
      <c r="N243" s="136" t="s">
        <v>45</v>
      </c>
      <c r="P243" s="137">
        <f>O243*H243</f>
        <v>0</v>
      </c>
      <c r="Q243" s="137">
        <v>1E-05</v>
      </c>
      <c r="R243" s="137">
        <f>Q243*H243</f>
        <v>0.00022</v>
      </c>
      <c r="S243" s="137">
        <v>0</v>
      </c>
      <c r="T243" s="138">
        <f>S243*H243</f>
        <v>0</v>
      </c>
      <c r="AR243" s="139" t="s">
        <v>242</v>
      </c>
      <c r="AT243" s="139" t="s">
        <v>141</v>
      </c>
      <c r="AU243" s="139" t="s">
        <v>84</v>
      </c>
      <c r="AY243" s="17" t="s">
        <v>138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7" t="s">
        <v>82</v>
      </c>
      <c r="BK243" s="140">
        <f>ROUND(I243*H243,2)</f>
        <v>0</v>
      </c>
      <c r="BL243" s="17" t="s">
        <v>242</v>
      </c>
      <c r="BM243" s="139" t="s">
        <v>1567</v>
      </c>
    </row>
    <row r="244" spans="2:47" s="1" customFormat="1" ht="11.25">
      <c r="B244" s="32"/>
      <c r="D244" s="141" t="s">
        <v>147</v>
      </c>
      <c r="F244" s="142" t="s">
        <v>1411</v>
      </c>
      <c r="I244" s="143"/>
      <c r="L244" s="32"/>
      <c r="M244" s="144"/>
      <c r="T244" s="53"/>
      <c r="AT244" s="17" t="s">
        <v>147</v>
      </c>
      <c r="AU244" s="17" t="s">
        <v>84</v>
      </c>
    </row>
    <row r="245" spans="2:65" s="1" customFormat="1" ht="24.2" customHeight="1">
      <c r="B245" s="32"/>
      <c r="C245" s="128" t="s">
        <v>509</v>
      </c>
      <c r="D245" s="128" t="s">
        <v>141</v>
      </c>
      <c r="E245" s="129" t="s">
        <v>1568</v>
      </c>
      <c r="F245" s="130" t="s">
        <v>1569</v>
      </c>
      <c r="G245" s="131" t="s">
        <v>144</v>
      </c>
      <c r="H245" s="132">
        <v>68</v>
      </c>
      <c r="I245" s="133"/>
      <c r="J245" s="134">
        <f>ROUND(I245*H245,2)</f>
        <v>0</v>
      </c>
      <c r="K245" s="130" t="s">
        <v>145</v>
      </c>
      <c r="L245" s="32"/>
      <c r="M245" s="135" t="s">
        <v>19</v>
      </c>
      <c r="N245" s="136" t="s">
        <v>45</v>
      </c>
      <c r="P245" s="137">
        <f>O245*H245</f>
        <v>0</v>
      </c>
      <c r="Q245" s="137">
        <v>0.00028</v>
      </c>
      <c r="R245" s="137">
        <f>Q245*H245</f>
        <v>0.019039999999999998</v>
      </c>
      <c r="S245" s="137">
        <v>0</v>
      </c>
      <c r="T245" s="138">
        <f>S245*H245</f>
        <v>0</v>
      </c>
      <c r="AR245" s="139" t="s">
        <v>242</v>
      </c>
      <c r="AT245" s="139" t="s">
        <v>141</v>
      </c>
      <c r="AU245" s="139" t="s">
        <v>84</v>
      </c>
      <c r="AY245" s="17" t="s">
        <v>138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7" t="s">
        <v>82</v>
      </c>
      <c r="BK245" s="140">
        <f>ROUND(I245*H245,2)</f>
        <v>0</v>
      </c>
      <c r="BL245" s="17" t="s">
        <v>242</v>
      </c>
      <c r="BM245" s="139" t="s">
        <v>1570</v>
      </c>
    </row>
    <row r="246" spans="2:47" s="1" customFormat="1" ht="11.25">
      <c r="B246" s="32"/>
      <c r="D246" s="141" t="s">
        <v>147</v>
      </c>
      <c r="F246" s="142" t="s">
        <v>1571</v>
      </c>
      <c r="I246" s="143"/>
      <c r="L246" s="32"/>
      <c r="M246" s="144"/>
      <c r="T246" s="53"/>
      <c r="AT246" s="17" t="s">
        <v>147</v>
      </c>
      <c r="AU246" s="17" t="s">
        <v>84</v>
      </c>
    </row>
    <row r="247" spans="2:51" s="13" customFormat="1" ht="11.25">
      <c r="B247" s="152"/>
      <c r="D247" s="146" t="s">
        <v>149</v>
      </c>
      <c r="E247" s="153" t="s">
        <v>19</v>
      </c>
      <c r="F247" s="154" t="s">
        <v>294</v>
      </c>
      <c r="H247" s="155">
        <v>68</v>
      </c>
      <c r="I247" s="156"/>
      <c r="L247" s="152"/>
      <c r="M247" s="157"/>
      <c r="T247" s="158"/>
      <c r="AT247" s="153" t="s">
        <v>149</v>
      </c>
      <c r="AU247" s="153" t="s">
        <v>84</v>
      </c>
      <c r="AV247" s="13" t="s">
        <v>84</v>
      </c>
      <c r="AW247" s="13" t="s">
        <v>36</v>
      </c>
      <c r="AX247" s="13" t="s">
        <v>82</v>
      </c>
      <c r="AY247" s="153" t="s">
        <v>138</v>
      </c>
    </row>
    <row r="248" spans="2:65" s="1" customFormat="1" ht="24.2" customHeight="1">
      <c r="B248" s="32"/>
      <c r="C248" s="128" t="s">
        <v>513</v>
      </c>
      <c r="D248" s="128" t="s">
        <v>141</v>
      </c>
      <c r="E248" s="129" t="s">
        <v>1423</v>
      </c>
      <c r="F248" s="130" t="s">
        <v>1424</v>
      </c>
      <c r="G248" s="131" t="s">
        <v>144</v>
      </c>
      <c r="H248" s="132">
        <v>10</v>
      </c>
      <c r="I248" s="133"/>
      <c r="J248" s="134">
        <f>ROUND(I248*H248,2)</f>
        <v>0</v>
      </c>
      <c r="K248" s="130" t="s">
        <v>145</v>
      </c>
      <c r="L248" s="32"/>
      <c r="M248" s="135" t="s">
        <v>19</v>
      </c>
      <c r="N248" s="136" t="s">
        <v>45</v>
      </c>
      <c r="P248" s="137">
        <f>O248*H248</f>
        <v>0</v>
      </c>
      <c r="Q248" s="137">
        <v>1E-05</v>
      </c>
      <c r="R248" s="137">
        <f>Q248*H248</f>
        <v>0.0001</v>
      </c>
      <c r="S248" s="137">
        <v>0</v>
      </c>
      <c r="T248" s="138">
        <f>S248*H248</f>
        <v>0</v>
      </c>
      <c r="AR248" s="139" t="s">
        <v>242</v>
      </c>
      <c r="AT248" s="139" t="s">
        <v>141</v>
      </c>
      <c r="AU248" s="139" t="s">
        <v>84</v>
      </c>
      <c r="AY248" s="17" t="s">
        <v>138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7" t="s">
        <v>82</v>
      </c>
      <c r="BK248" s="140">
        <f>ROUND(I248*H248,2)</f>
        <v>0</v>
      </c>
      <c r="BL248" s="17" t="s">
        <v>242</v>
      </c>
      <c r="BM248" s="139" t="s">
        <v>1572</v>
      </c>
    </row>
    <row r="249" spans="2:47" s="1" customFormat="1" ht="11.25">
      <c r="B249" s="32"/>
      <c r="D249" s="141" t="s">
        <v>147</v>
      </c>
      <c r="F249" s="142" t="s">
        <v>1426</v>
      </c>
      <c r="I249" s="143"/>
      <c r="L249" s="32"/>
      <c r="M249" s="144"/>
      <c r="T249" s="53"/>
      <c r="AT249" s="17" t="s">
        <v>147</v>
      </c>
      <c r="AU249" s="17" t="s">
        <v>84</v>
      </c>
    </row>
    <row r="250" spans="2:51" s="13" customFormat="1" ht="11.25">
      <c r="B250" s="152"/>
      <c r="D250" s="146" t="s">
        <v>149</v>
      </c>
      <c r="E250" s="153" t="s">
        <v>19</v>
      </c>
      <c r="F250" s="154" t="s">
        <v>210</v>
      </c>
      <c r="H250" s="155">
        <v>10</v>
      </c>
      <c r="I250" s="156"/>
      <c r="L250" s="152"/>
      <c r="M250" s="157"/>
      <c r="T250" s="158"/>
      <c r="AT250" s="153" t="s">
        <v>149</v>
      </c>
      <c r="AU250" s="153" t="s">
        <v>84</v>
      </c>
      <c r="AV250" s="13" t="s">
        <v>84</v>
      </c>
      <c r="AW250" s="13" t="s">
        <v>36</v>
      </c>
      <c r="AX250" s="13" t="s">
        <v>82</v>
      </c>
      <c r="AY250" s="153" t="s">
        <v>138</v>
      </c>
    </row>
    <row r="251" spans="2:63" s="11" customFormat="1" ht="25.9" customHeight="1">
      <c r="B251" s="116"/>
      <c r="D251" s="117" t="s">
        <v>73</v>
      </c>
      <c r="E251" s="118" t="s">
        <v>1459</v>
      </c>
      <c r="F251" s="118" t="s">
        <v>1460</v>
      </c>
      <c r="I251" s="119"/>
      <c r="J251" s="120">
        <f>BK251</f>
        <v>0</v>
      </c>
      <c r="L251" s="116"/>
      <c r="M251" s="121"/>
      <c r="P251" s="122">
        <f>P252</f>
        <v>0</v>
      </c>
      <c r="R251" s="122">
        <f>R252</f>
        <v>0</v>
      </c>
      <c r="T251" s="123">
        <f>T252</f>
        <v>0</v>
      </c>
      <c r="AR251" s="117" t="s">
        <v>166</v>
      </c>
      <c r="AT251" s="124" t="s">
        <v>73</v>
      </c>
      <c r="AU251" s="124" t="s">
        <v>74</v>
      </c>
      <c r="AY251" s="117" t="s">
        <v>138</v>
      </c>
      <c r="BK251" s="125">
        <f>BK252</f>
        <v>0</v>
      </c>
    </row>
    <row r="252" spans="2:63" s="11" customFormat="1" ht="22.9" customHeight="1">
      <c r="B252" s="116"/>
      <c r="D252" s="117" t="s">
        <v>73</v>
      </c>
      <c r="E252" s="126" t="s">
        <v>1461</v>
      </c>
      <c r="F252" s="126" t="s">
        <v>1462</v>
      </c>
      <c r="I252" s="119"/>
      <c r="J252" s="127">
        <f>BK252</f>
        <v>0</v>
      </c>
      <c r="L252" s="116"/>
      <c r="M252" s="121"/>
      <c r="P252" s="122">
        <f>P253</f>
        <v>0</v>
      </c>
      <c r="R252" s="122">
        <f>R253</f>
        <v>0</v>
      </c>
      <c r="T252" s="123">
        <f>T253</f>
        <v>0</v>
      </c>
      <c r="AR252" s="117" t="s">
        <v>166</v>
      </c>
      <c r="AT252" s="124" t="s">
        <v>73</v>
      </c>
      <c r="AU252" s="124" t="s">
        <v>82</v>
      </c>
      <c r="AY252" s="117" t="s">
        <v>138</v>
      </c>
      <c r="BK252" s="125">
        <f>BK253</f>
        <v>0</v>
      </c>
    </row>
    <row r="253" spans="2:65" s="1" customFormat="1" ht="24.2" customHeight="1">
      <c r="B253" s="32"/>
      <c r="C253" s="128" t="s">
        <v>332</v>
      </c>
      <c r="D253" s="128" t="s">
        <v>141</v>
      </c>
      <c r="E253" s="129" t="s">
        <v>1573</v>
      </c>
      <c r="F253" s="130" t="s">
        <v>1465</v>
      </c>
      <c r="G253" s="131" t="s">
        <v>597</v>
      </c>
      <c r="H253" s="132">
        <v>1</v>
      </c>
      <c r="I253" s="133"/>
      <c r="J253" s="134">
        <f>ROUND(I253*H253,2)</f>
        <v>0</v>
      </c>
      <c r="K253" s="130" t="s">
        <v>19</v>
      </c>
      <c r="L253" s="32"/>
      <c r="M253" s="183" t="s">
        <v>19</v>
      </c>
      <c r="N253" s="184" t="s">
        <v>45</v>
      </c>
      <c r="O253" s="181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AR253" s="139" t="s">
        <v>1466</v>
      </c>
      <c r="AT253" s="139" t="s">
        <v>141</v>
      </c>
      <c r="AU253" s="139" t="s">
        <v>84</v>
      </c>
      <c r="AY253" s="17" t="s">
        <v>138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7" t="s">
        <v>82</v>
      </c>
      <c r="BK253" s="140">
        <f>ROUND(I253*H253,2)</f>
        <v>0</v>
      </c>
      <c r="BL253" s="17" t="s">
        <v>1466</v>
      </c>
      <c r="BM253" s="139" t="s">
        <v>1574</v>
      </c>
    </row>
    <row r="254" spans="2:12" s="1" customFormat="1" ht="6.95" customHeight="1">
      <c r="B254" s="41"/>
      <c r="C254" s="42"/>
      <c r="D254" s="42"/>
      <c r="E254" s="42"/>
      <c r="F254" s="42"/>
      <c r="G254" s="42"/>
      <c r="H254" s="42"/>
      <c r="I254" s="42"/>
      <c r="J254" s="42"/>
      <c r="K254" s="42"/>
      <c r="L254" s="32"/>
    </row>
  </sheetData>
  <sheetProtection algorithmName="SHA-512" hashValue="yxBFD/4I6xTJOY+S/LSDJbwTzaMGKo5/8hG5sPkJkQpAIH5sN/PeFkfRBEbqotm0nCsCpM4fz+ui4uhVztHxuw==" saltValue="rEs6fE6iWHb5748GD0/oBbrCoOcY3GF2WUL1Ft5/TQZEGv3wlMl6Jo2pVRGO6cl4ljVIJtfJ83U8oECtaWspaQ==" spinCount="100000" sheet="1" objects="1" scenarios="1" formatColumns="0" formatRows="0" autoFilter="0"/>
  <autoFilter ref="C91:K253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4_01/612325121"/>
    <hyperlink ref="F100" r:id="rId2" display="https://podminky.urs.cz/item/CS_URS_2024_01/952902021"/>
    <hyperlink ref="F103" r:id="rId3" display="https://podminky.urs.cz/item/CS_URS_2024_01/952902611"/>
    <hyperlink ref="F120" r:id="rId4" display="https://podminky.urs.cz/item/CS_URS_2024_01/962032181"/>
    <hyperlink ref="F123" r:id="rId5" display="https://podminky.urs.cz/item/CS_URS_2024_01/977332121"/>
    <hyperlink ref="F126" r:id="rId6" display="https://podminky.urs.cz/item/CS_URS_2024_01/997006512"/>
    <hyperlink ref="F128" r:id="rId7" display="https://podminky.urs.cz/item/CS_URS_2024_01/997006519"/>
    <hyperlink ref="F131" r:id="rId8" display="https://podminky.urs.cz/item/CS_URS_2024_01/997013214"/>
    <hyperlink ref="F133" r:id="rId9" display="https://podminky.urs.cz/item/CS_URS_2024_01/997013603"/>
    <hyperlink ref="F135" r:id="rId10" display="https://podminky.urs.cz/item/CS_URS_2024_01/997013631"/>
    <hyperlink ref="F138" r:id="rId11" display="https://podminky.urs.cz/item/CS_URS_2024_01/998018003"/>
    <hyperlink ref="F142" r:id="rId12" display="https://podminky.urs.cz/item/CS_URS_2023_02/210280001"/>
    <hyperlink ref="F144" r:id="rId13" display="https://podminky.urs.cz/item/CS_URS_2024_01/741112061"/>
    <hyperlink ref="F148" r:id="rId14" display="https://podminky.urs.cz/item/CS_URS_2024_01/741122015"/>
    <hyperlink ref="F152" r:id="rId15" display="https://podminky.urs.cz/item/CS_URS_2024_01/741122016"/>
    <hyperlink ref="F156" r:id="rId16" display="https://podminky.urs.cz/item/CS_URS_2024_01/741310101"/>
    <hyperlink ref="F159" r:id="rId17" display="https://podminky.urs.cz/item/CS_URS_2024_01/741313001"/>
    <hyperlink ref="F165" r:id="rId18" display="https://podminky.urs.cz/item/CS_URS_2024_01/741315823"/>
    <hyperlink ref="F167" r:id="rId19" display="https://podminky.urs.cz/item/CS_URS_2024_01/741371823"/>
    <hyperlink ref="F171" r:id="rId20" display="https://podminky.urs.cz/item/CS_URS_2024_01/741854913"/>
    <hyperlink ref="F173" r:id="rId21" display="https://podminky.urs.cz/item/CS_URS_2024_01/998741313"/>
    <hyperlink ref="F176" r:id="rId22" display="https://podminky.urs.cz/item/CS_URS_2024_01/763131912"/>
    <hyperlink ref="F178" r:id="rId23" display="https://podminky.urs.cz/item/CS_URS_2024_01/763131913"/>
    <hyperlink ref="F180" r:id="rId24" display="https://podminky.urs.cz/item/CS_URS_2024_01/763132931"/>
    <hyperlink ref="F182" r:id="rId25" display="https://podminky.urs.cz/item/CS_URS_2024_01/763132951"/>
    <hyperlink ref="F184" r:id="rId26" display="https://podminky.urs.cz/item/CS_URS_2024_01/763132985"/>
    <hyperlink ref="F188" r:id="rId27" display="https://podminky.urs.cz/item/CS_URS_2024_01/998763513"/>
    <hyperlink ref="F191" r:id="rId28" display="https://podminky.urs.cz/item/CS_URS_2024_01/766660171"/>
    <hyperlink ref="F194" r:id="rId29" display="https://podminky.urs.cz/item/CS_URS_2024_01/766691914"/>
    <hyperlink ref="F196" r:id="rId30" display="https://podminky.urs.cz/item/CS_URS_2024_01/998766313"/>
    <hyperlink ref="F199" r:id="rId31" display="https://podminky.urs.cz/item/CS_URS_2024_01/776111116"/>
    <hyperlink ref="F201" r:id="rId32" display="https://podminky.urs.cz/item/CS_URS_2024_01/776111311"/>
    <hyperlink ref="F203" r:id="rId33" display="https://podminky.urs.cz/item/CS_URS_2024_01/776121112"/>
    <hyperlink ref="F206" r:id="rId34" display="https://podminky.urs.cz/item/CS_URS_2024_01/776141122"/>
    <hyperlink ref="F208" r:id="rId35" display="https://podminky.urs.cz/item/CS_URS_2024_01/776201811"/>
    <hyperlink ref="F210" r:id="rId36" display="https://podminky.urs.cz/item/CS_URS_2024_01/776221111"/>
    <hyperlink ref="F214" r:id="rId37" display="https://podminky.urs.cz/item/CS_URS_2024_01/776223112"/>
    <hyperlink ref="F216" r:id="rId38" display="https://podminky.urs.cz/item/CS_URS_2024_01/776410811"/>
    <hyperlink ref="F218" r:id="rId39" display="https://podminky.urs.cz/item/CS_URS_2024_01/776421711"/>
    <hyperlink ref="F223" r:id="rId40" display="https://podminky.urs.cz/item/CS_URS_2024_01/776991821"/>
    <hyperlink ref="F225" r:id="rId41" display="https://podminky.urs.cz/item/CS_URS_2024_01/998776313"/>
    <hyperlink ref="F228" r:id="rId42" display="https://podminky.urs.cz/item/CS_URS_2024_01/784171003"/>
    <hyperlink ref="F232" r:id="rId43" display="https://podminky.urs.cz/item/CS_URS_2024_01/784171101"/>
    <hyperlink ref="F237" r:id="rId44" display="https://podminky.urs.cz/item/CS_URS_2024_01/784171113"/>
    <hyperlink ref="F241" r:id="rId45" display="https://podminky.urs.cz/item/CS_URS_2023_02/784181101"/>
    <hyperlink ref="F244" r:id="rId46" display="https://podminky.urs.cz/item/CS_URS_2024_01/784191001"/>
    <hyperlink ref="F246" r:id="rId47" display="https://podminky.urs.cz/item/CS_URS_2024_01/784211113"/>
    <hyperlink ref="F249" r:id="rId48" display="https://podminky.urs.cz/item/CS_URS_2024_01/78422115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95</v>
      </c>
      <c r="L4" s="20"/>
      <c r="M4" s="8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7" t="str">
        <f>'Rekapitulace stavby'!K10</f>
        <v>FSV UK - DPS - stavebni cast</v>
      </c>
      <c r="F7" s="318"/>
      <c r="G7" s="318"/>
      <c r="H7" s="318"/>
      <c r="L7" s="20"/>
    </row>
    <row r="8" spans="2:12" s="1" customFormat="1" ht="12" customHeight="1">
      <c r="B8" s="32"/>
      <c r="D8" s="27" t="s">
        <v>96</v>
      </c>
      <c r="L8" s="32"/>
    </row>
    <row r="9" spans="2:12" s="1" customFormat="1" ht="16.5" customHeight="1">
      <c r="B9" s="32"/>
      <c r="E9" s="299" t="s">
        <v>1575</v>
      </c>
      <c r="F9" s="319"/>
      <c r="G9" s="319"/>
      <c r="H9" s="319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stavby'!AN12</f>
        <v>9. 1. 2024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12" s="1" customFormat="1" ht="18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31</v>
      </c>
      <c r="I17" s="27" t="s">
        <v>26</v>
      </c>
      <c r="J17" s="28" t="str">
        <f>'Rekapitulace stavby'!AN17</f>
        <v>Vyplň údaj</v>
      </c>
      <c r="L17" s="32"/>
    </row>
    <row r="18" spans="2:12" s="1" customFormat="1" ht="18" customHeight="1">
      <c r="B18" s="32"/>
      <c r="E18" s="320" t="str">
        <f>'Rekapitulace stavby'!E18</f>
        <v>Vyplň údaj</v>
      </c>
      <c r="F18" s="283"/>
      <c r="G18" s="283"/>
      <c r="H18" s="283"/>
      <c r="I18" s="27" t="s">
        <v>29</v>
      </c>
      <c r="J18" s="28" t="str">
        <f>'Rekapitulace stavby'!AN18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customHeight="1">
      <c r="B21" s="32"/>
      <c r="E21" s="25" t="s">
        <v>35</v>
      </c>
      <c r="I21" s="27" t="s">
        <v>29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37</v>
      </c>
      <c r="I23" s="27" t="s">
        <v>26</v>
      </c>
      <c r="J23" s="25" t="s">
        <v>34</v>
      </c>
      <c r="L23" s="32"/>
    </row>
    <row r="24" spans="2:12" s="1" customFormat="1" ht="18" customHeight="1">
      <c r="B24" s="32"/>
      <c r="E24" s="25" t="s">
        <v>35</v>
      </c>
      <c r="I24" s="27" t="s">
        <v>29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38</v>
      </c>
      <c r="L26" s="32"/>
    </row>
    <row r="27" spans="2:12" s="7" customFormat="1" ht="16.5" customHeight="1">
      <c r="B27" s="87"/>
      <c r="E27" s="288" t="s">
        <v>19</v>
      </c>
      <c r="F27" s="288"/>
      <c r="G27" s="288"/>
      <c r="H27" s="288"/>
      <c r="L27" s="8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8" t="s">
        <v>40</v>
      </c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42</v>
      </c>
      <c r="I32" s="35" t="s">
        <v>41</v>
      </c>
      <c r="J32" s="35" t="s">
        <v>43</v>
      </c>
      <c r="L32" s="32"/>
    </row>
    <row r="33" spans="2:12" s="1" customFormat="1" ht="14.45" customHeight="1">
      <c r="B33" s="32"/>
      <c r="D33" s="52" t="s">
        <v>44</v>
      </c>
      <c r="E33" s="27" t="s">
        <v>45</v>
      </c>
      <c r="F33" s="89">
        <f>ROUND((SUM(BE88:BE189)),2)</f>
        <v>0</v>
      </c>
      <c r="I33" s="90">
        <v>0.21</v>
      </c>
      <c r="J33" s="89">
        <f>ROUND(((SUM(BE88:BE189))*I33),2)</f>
        <v>0</v>
      </c>
      <c r="L33" s="32"/>
    </row>
    <row r="34" spans="2:12" s="1" customFormat="1" ht="14.45" customHeight="1">
      <c r="B34" s="32"/>
      <c r="E34" s="27" t="s">
        <v>46</v>
      </c>
      <c r="F34" s="89">
        <f>ROUND((SUM(BF88:BF189)),2)</f>
        <v>0</v>
      </c>
      <c r="I34" s="90">
        <v>0.12</v>
      </c>
      <c r="J34" s="89">
        <f>ROUND(((SUM(BF88:BF189))*I34),2)</f>
        <v>0</v>
      </c>
      <c r="L34" s="32"/>
    </row>
    <row r="35" spans="2:12" s="1" customFormat="1" ht="14.45" customHeight="1" hidden="1">
      <c r="B35" s="32"/>
      <c r="E35" s="27" t="s">
        <v>47</v>
      </c>
      <c r="F35" s="89">
        <f>ROUND((SUM(BG88:BG189)),2)</f>
        <v>0</v>
      </c>
      <c r="I35" s="90">
        <v>0.21</v>
      </c>
      <c r="J35" s="89">
        <f>0</f>
        <v>0</v>
      </c>
      <c r="L35" s="32"/>
    </row>
    <row r="36" spans="2:12" s="1" customFormat="1" ht="14.45" customHeight="1" hidden="1">
      <c r="B36" s="32"/>
      <c r="E36" s="27" t="s">
        <v>48</v>
      </c>
      <c r="F36" s="89">
        <f>ROUND((SUM(BH88:BH189)),2)</f>
        <v>0</v>
      </c>
      <c r="I36" s="90">
        <v>0.12</v>
      </c>
      <c r="J36" s="89">
        <f>0</f>
        <v>0</v>
      </c>
      <c r="L36" s="32"/>
    </row>
    <row r="37" spans="2:12" s="1" customFormat="1" ht="14.45" customHeight="1" hidden="1">
      <c r="B37" s="32"/>
      <c r="E37" s="27" t="s">
        <v>49</v>
      </c>
      <c r="F37" s="89">
        <f>ROUND((SUM(BI88:BI189)),2)</f>
        <v>0</v>
      </c>
      <c r="I37" s="90">
        <v>0</v>
      </c>
      <c r="J37" s="8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1"/>
      <c r="D39" s="92" t="s">
        <v>50</v>
      </c>
      <c r="E39" s="54"/>
      <c r="F39" s="54"/>
      <c r="G39" s="93" t="s">
        <v>51</v>
      </c>
      <c r="H39" s="94" t="s">
        <v>52</v>
      </c>
      <c r="I39" s="54"/>
      <c r="J39" s="95">
        <f>SUM(J30:J37)</f>
        <v>0</v>
      </c>
      <c r="K39" s="96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7" t="str">
        <f>E7</f>
        <v>FSV UK - DPS - stavebni cast</v>
      </c>
      <c r="F48" s="318"/>
      <c r="G48" s="318"/>
      <c r="H48" s="318"/>
      <c r="L48" s="32"/>
    </row>
    <row r="49" spans="2:12" s="1" customFormat="1" ht="12" customHeight="1">
      <c r="B49" s="32"/>
      <c r="C49" s="27" t="s">
        <v>96</v>
      </c>
      <c r="L49" s="32"/>
    </row>
    <row r="50" spans="2:12" s="1" customFormat="1" ht="16.5" customHeight="1">
      <c r="B50" s="32"/>
      <c r="E50" s="299" t="str">
        <f>E9</f>
        <v>D23032a_03 - FSV UK - DPS - strukturovaná kabeláž</v>
      </c>
      <c r="F50" s="319"/>
      <c r="G50" s="319"/>
      <c r="H50" s="319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9. 1. 2024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Univerzita Karlova, Fakulta sociálních věd</v>
      </c>
      <c r="I54" s="27" t="s">
        <v>33</v>
      </c>
      <c r="J54" s="30" t="str">
        <f>E21</f>
        <v>Design4function s.r.o.</v>
      </c>
      <c r="L54" s="32"/>
    </row>
    <row r="55" spans="2:12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37</v>
      </c>
      <c r="J55" s="30" t="str">
        <f>E24</f>
        <v>Design4function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9" t="s">
        <v>72</v>
      </c>
      <c r="J59" s="63">
        <f>J88</f>
        <v>0</v>
      </c>
      <c r="L59" s="32"/>
      <c r="AU59" s="17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" customHeight="1">
      <c r="B62" s="104"/>
      <c r="D62" s="105" t="s">
        <v>105</v>
      </c>
      <c r="E62" s="106"/>
      <c r="F62" s="106"/>
      <c r="G62" s="106"/>
      <c r="H62" s="106"/>
      <c r="I62" s="106"/>
      <c r="J62" s="107">
        <f>J103</f>
        <v>0</v>
      </c>
      <c r="L62" s="104"/>
    </row>
    <row r="63" spans="2:12" s="9" customFormat="1" ht="19.9" customHeight="1">
      <c r="B63" s="104"/>
      <c r="D63" s="105" t="s">
        <v>106</v>
      </c>
      <c r="E63" s="106"/>
      <c r="F63" s="106"/>
      <c r="G63" s="106"/>
      <c r="H63" s="106"/>
      <c r="I63" s="106"/>
      <c r="J63" s="107">
        <f>J120</f>
        <v>0</v>
      </c>
      <c r="L63" s="104"/>
    </row>
    <row r="64" spans="2:12" s="9" customFormat="1" ht="19.9" customHeight="1">
      <c r="B64" s="104"/>
      <c r="D64" s="105" t="s">
        <v>107</v>
      </c>
      <c r="E64" s="106"/>
      <c r="F64" s="106"/>
      <c r="G64" s="106"/>
      <c r="H64" s="106"/>
      <c r="I64" s="106"/>
      <c r="J64" s="107">
        <f>J130</f>
        <v>0</v>
      </c>
      <c r="L64" s="104"/>
    </row>
    <row r="65" spans="2:12" s="8" customFormat="1" ht="24.95" customHeight="1">
      <c r="B65" s="100"/>
      <c r="D65" s="101" t="s">
        <v>108</v>
      </c>
      <c r="E65" s="102"/>
      <c r="F65" s="102"/>
      <c r="G65" s="102"/>
      <c r="H65" s="102"/>
      <c r="I65" s="102"/>
      <c r="J65" s="103">
        <f>J133</f>
        <v>0</v>
      </c>
      <c r="L65" s="100"/>
    </row>
    <row r="66" spans="2:12" s="9" customFormat="1" ht="19.9" customHeight="1">
      <c r="B66" s="104"/>
      <c r="D66" s="105" t="s">
        <v>110</v>
      </c>
      <c r="E66" s="106"/>
      <c r="F66" s="106"/>
      <c r="G66" s="106"/>
      <c r="H66" s="106"/>
      <c r="I66" s="106"/>
      <c r="J66" s="107">
        <f>J134</f>
        <v>0</v>
      </c>
      <c r="L66" s="104"/>
    </row>
    <row r="67" spans="2:12" s="9" customFormat="1" ht="19.9" customHeight="1">
      <c r="B67" s="104"/>
      <c r="D67" s="105" t="s">
        <v>111</v>
      </c>
      <c r="E67" s="106"/>
      <c r="F67" s="106"/>
      <c r="G67" s="106"/>
      <c r="H67" s="106"/>
      <c r="I67" s="106"/>
      <c r="J67" s="107">
        <f>J139</f>
        <v>0</v>
      </c>
      <c r="L67" s="104"/>
    </row>
    <row r="68" spans="2:12" s="9" customFormat="1" ht="19.9" customHeight="1">
      <c r="B68" s="104"/>
      <c r="D68" s="105" t="s">
        <v>113</v>
      </c>
      <c r="E68" s="106"/>
      <c r="F68" s="106"/>
      <c r="G68" s="106"/>
      <c r="H68" s="106"/>
      <c r="I68" s="106"/>
      <c r="J68" s="107">
        <f>J174</f>
        <v>0</v>
      </c>
      <c r="L68" s="104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123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17" t="str">
        <f>E7</f>
        <v>FSV UK - DPS - stavebni cast</v>
      </c>
      <c r="F78" s="318"/>
      <c r="G78" s="318"/>
      <c r="H78" s="318"/>
      <c r="L78" s="32"/>
    </row>
    <row r="79" spans="2:12" s="1" customFormat="1" ht="12" customHeight="1">
      <c r="B79" s="32"/>
      <c r="C79" s="27" t="s">
        <v>96</v>
      </c>
      <c r="L79" s="32"/>
    </row>
    <row r="80" spans="2:12" s="1" customFormat="1" ht="16.5" customHeight="1">
      <c r="B80" s="32"/>
      <c r="E80" s="299" t="str">
        <f>E9</f>
        <v>D23032a_03 - FSV UK - DPS - strukturovaná kabeláž</v>
      </c>
      <c r="F80" s="319"/>
      <c r="G80" s="319"/>
      <c r="H80" s="319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 xml:space="preserve"> </v>
      </c>
      <c r="I82" s="27" t="s">
        <v>23</v>
      </c>
      <c r="J82" s="49" t="str">
        <f>IF(J12="","",J12)</f>
        <v>9. 1. 2024</v>
      </c>
      <c r="L82" s="32"/>
    </row>
    <row r="83" spans="2:12" s="1" customFormat="1" ht="6.95" customHeight="1">
      <c r="B83" s="32"/>
      <c r="L83" s="32"/>
    </row>
    <row r="84" spans="2:12" s="1" customFormat="1" ht="15.2" customHeight="1">
      <c r="B84" s="32"/>
      <c r="C84" s="27" t="s">
        <v>25</v>
      </c>
      <c r="F84" s="25" t="str">
        <f>E15</f>
        <v>Univerzita Karlova, Fakulta sociálních věd</v>
      </c>
      <c r="I84" s="27" t="s">
        <v>33</v>
      </c>
      <c r="J84" s="30" t="str">
        <f>E21</f>
        <v>Design4function s.r.o.</v>
      </c>
      <c r="L84" s="32"/>
    </row>
    <row r="85" spans="2:12" s="1" customFormat="1" ht="15.2" customHeight="1">
      <c r="B85" s="32"/>
      <c r="C85" s="27" t="s">
        <v>31</v>
      </c>
      <c r="F85" s="25" t="str">
        <f>IF(E18="","",E18)</f>
        <v>Vyplň údaj</v>
      </c>
      <c r="I85" s="27" t="s">
        <v>37</v>
      </c>
      <c r="J85" s="30" t="str">
        <f>E24</f>
        <v>Design4function s.r.o.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8"/>
      <c r="C87" s="109" t="s">
        <v>124</v>
      </c>
      <c r="D87" s="110" t="s">
        <v>59</v>
      </c>
      <c r="E87" s="110" t="s">
        <v>55</v>
      </c>
      <c r="F87" s="110" t="s">
        <v>56</v>
      </c>
      <c r="G87" s="110" t="s">
        <v>125</v>
      </c>
      <c r="H87" s="110" t="s">
        <v>126</v>
      </c>
      <c r="I87" s="110" t="s">
        <v>127</v>
      </c>
      <c r="J87" s="110" t="s">
        <v>100</v>
      </c>
      <c r="K87" s="111" t="s">
        <v>128</v>
      </c>
      <c r="L87" s="108"/>
      <c r="M87" s="56" t="s">
        <v>19</v>
      </c>
      <c r="N87" s="57" t="s">
        <v>44</v>
      </c>
      <c r="O87" s="57" t="s">
        <v>129</v>
      </c>
      <c r="P87" s="57" t="s">
        <v>130</v>
      </c>
      <c r="Q87" s="57" t="s">
        <v>131</v>
      </c>
      <c r="R87" s="57" t="s">
        <v>132</v>
      </c>
      <c r="S87" s="57" t="s">
        <v>133</v>
      </c>
      <c r="T87" s="58" t="s">
        <v>134</v>
      </c>
    </row>
    <row r="88" spans="2:63" s="1" customFormat="1" ht="22.9" customHeight="1">
      <c r="B88" s="32"/>
      <c r="C88" s="61" t="s">
        <v>135</v>
      </c>
      <c r="J88" s="112">
        <f>BK88</f>
        <v>0</v>
      </c>
      <c r="L88" s="32"/>
      <c r="M88" s="59"/>
      <c r="N88" s="50"/>
      <c r="O88" s="50"/>
      <c r="P88" s="113">
        <f>P89+P133</f>
        <v>0</v>
      </c>
      <c r="Q88" s="50"/>
      <c r="R88" s="113">
        <f>R89+R133</f>
        <v>1.1316863</v>
      </c>
      <c r="S88" s="50"/>
      <c r="T88" s="114">
        <f>T89+T133</f>
        <v>0.35592</v>
      </c>
      <c r="AT88" s="17" t="s">
        <v>73</v>
      </c>
      <c r="AU88" s="17" t="s">
        <v>101</v>
      </c>
      <c r="BK88" s="115">
        <f>BK89+BK133</f>
        <v>0</v>
      </c>
    </row>
    <row r="89" spans="2:63" s="11" customFormat="1" ht="25.9" customHeight="1">
      <c r="B89" s="116"/>
      <c r="D89" s="117" t="s">
        <v>73</v>
      </c>
      <c r="E89" s="118" t="s">
        <v>136</v>
      </c>
      <c r="F89" s="118" t="s">
        <v>137</v>
      </c>
      <c r="I89" s="119"/>
      <c r="J89" s="120">
        <f>BK89</f>
        <v>0</v>
      </c>
      <c r="L89" s="116"/>
      <c r="M89" s="121"/>
      <c r="P89" s="122">
        <f>P90+P103+P120+P130</f>
        <v>0</v>
      </c>
      <c r="R89" s="122">
        <f>R90+R103+R120+R130</f>
        <v>0.4172937</v>
      </c>
      <c r="T89" s="123">
        <f>T90+T103+T120+T130</f>
        <v>0.35592</v>
      </c>
      <c r="AR89" s="117" t="s">
        <v>82</v>
      </c>
      <c r="AT89" s="124" t="s">
        <v>73</v>
      </c>
      <c r="AU89" s="124" t="s">
        <v>74</v>
      </c>
      <c r="AY89" s="117" t="s">
        <v>138</v>
      </c>
      <c r="BK89" s="125">
        <f>BK90+BK103+BK120+BK130</f>
        <v>0</v>
      </c>
    </row>
    <row r="90" spans="2:63" s="11" customFormat="1" ht="22.9" customHeight="1">
      <c r="B90" s="116"/>
      <c r="D90" s="117" t="s">
        <v>73</v>
      </c>
      <c r="E90" s="126" t="s">
        <v>171</v>
      </c>
      <c r="F90" s="126" t="s">
        <v>172</v>
      </c>
      <c r="I90" s="119"/>
      <c r="J90" s="127">
        <f>BK90</f>
        <v>0</v>
      </c>
      <c r="L90" s="116"/>
      <c r="M90" s="121"/>
      <c r="P90" s="122">
        <f>SUM(P91:P102)</f>
        <v>0</v>
      </c>
      <c r="R90" s="122">
        <f>SUM(R91:R102)</f>
        <v>0.4068037</v>
      </c>
      <c r="T90" s="123">
        <f>SUM(T91:T102)</f>
        <v>0</v>
      </c>
      <c r="AR90" s="117" t="s">
        <v>82</v>
      </c>
      <c r="AT90" s="124" t="s">
        <v>73</v>
      </c>
      <c r="AU90" s="124" t="s">
        <v>82</v>
      </c>
      <c r="AY90" s="117" t="s">
        <v>138</v>
      </c>
      <c r="BK90" s="125">
        <f>SUM(BK91:BK102)</f>
        <v>0</v>
      </c>
    </row>
    <row r="91" spans="2:65" s="1" customFormat="1" ht="16.5" customHeight="1">
      <c r="B91" s="32"/>
      <c r="C91" s="128" t="s">
        <v>82</v>
      </c>
      <c r="D91" s="128" t="s">
        <v>141</v>
      </c>
      <c r="E91" s="129" t="s">
        <v>227</v>
      </c>
      <c r="F91" s="130" t="s">
        <v>228</v>
      </c>
      <c r="G91" s="131" t="s">
        <v>144</v>
      </c>
      <c r="H91" s="132">
        <v>3.6</v>
      </c>
      <c r="I91" s="133"/>
      <c r="J91" s="134">
        <f>ROUND(I91*H91,2)</f>
        <v>0</v>
      </c>
      <c r="K91" s="130" t="s">
        <v>145</v>
      </c>
      <c r="L91" s="32"/>
      <c r="M91" s="135" t="s">
        <v>19</v>
      </c>
      <c r="N91" s="136" t="s">
        <v>45</v>
      </c>
      <c r="P91" s="137">
        <f>O91*H91</f>
        <v>0</v>
      </c>
      <c r="Q91" s="137">
        <v>0.0389</v>
      </c>
      <c r="R91" s="137">
        <f>Q91*H91</f>
        <v>0.14004</v>
      </c>
      <c r="S91" s="137">
        <v>0</v>
      </c>
      <c r="T91" s="138">
        <f>S91*H91</f>
        <v>0</v>
      </c>
      <c r="AR91" s="139" t="s">
        <v>139</v>
      </c>
      <c r="AT91" s="139" t="s">
        <v>141</v>
      </c>
      <c r="AU91" s="139" t="s">
        <v>84</v>
      </c>
      <c r="AY91" s="17" t="s">
        <v>138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7" t="s">
        <v>82</v>
      </c>
      <c r="BK91" s="140">
        <f>ROUND(I91*H91,2)</f>
        <v>0</v>
      </c>
      <c r="BL91" s="17" t="s">
        <v>139</v>
      </c>
      <c r="BM91" s="139" t="s">
        <v>1576</v>
      </c>
    </row>
    <row r="92" spans="2:47" s="1" customFormat="1" ht="11.25">
      <c r="B92" s="32"/>
      <c r="D92" s="141" t="s">
        <v>147</v>
      </c>
      <c r="F92" s="142" t="s">
        <v>230</v>
      </c>
      <c r="I92" s="143"/>
      <c r="L92" s="32"/>
      <c r="M92" s="144"/>
      <c r="T92" s="53"/>
      <c r="AT92" s="17" t="s">
        <v>147</v>
      </c>
      <c r="AU92" s="17" t="s">
        <v>84</v>
      </c>
    </row>
    <row r="93" spans="2:51" s="13" customFormat="1" ht="11.25">
      <c r="B93" s="152"/>
      <c r="D93" s="146" t="s">
        <v>149</v>
      </c>
      <c r="E93" s="153" t="s">
        <v>19</v>
      </c>
      <c r="F93" s="154" t="s">
        <v>1577</v>
      </c>
      <c r="H93" s="155">
        <v>3.6</v>
      </c>
      <c r="I93" s="156"/>
      <c r="L93" s="152"/>
      <c r="M93" s="157"/>
      <c r="T93" s="158"/>
      <c r="AT93" s="153" t="s">
        <v>149</v>
      </c>
      <c r="AU93" s="153" t="s">
        <v>84</v>
      </c>
      <c r="AV93" s="13" t="s">
        <v>84</v>
      </c>
      <c r="AW93" s="13" t="s">
        <v>36</v>
      </c>
      <c r="AX93" s="13" t="s">
        <v>82</v>
      </c>
      <c r="AY93" s="153" t="s">
        <v>138</v>
      </c>
    </row>
    <row r="94" spans="2:65" s="1" customFormat="1" ht="16.5" customHeight="1">
      <c r="B94" s="32"/>
      <c r="C94" s="128" t="s">
        <v>84</v>
      </c>
      <c r="D94" s="128" t="s">
        <v>141</v>
      </c>
      <c r="E94" s="129" t="s">
        <v>232</v>
      </c>
      <c r="F94" s="130" t="s">
        <v>233</v>
      </c>
      <c r="G94" s="131" t="s">
        <v>144</v>
      </c>
      <c r="H94" s="132">
        <v>3.6</v>
      </c>
      <c r="I94" s="133"/>
      <c r="J94" s="134">
        <f>ROUND(I94*H94,2)</f>
        <v>0</v>
      </c>
      <c r="K94" s="130" t="s">
        <v>145</v>
      </c>
      <c r="L94" s="32"/>
      <c r="M94" s="135" t="s">
        <v>19</v>
      </c>
      <c r="N94" s="136" t="s">
        <v>45</v>
      </c>
      <c r="P94" s="137">
        <f>O94*H94</f>
        <v>0</v>
      </c>
      <c r="Q94" s="137">
        <v>0.04153</v>
      </c>
      <c r="R94" s="137">
        <f>Q94*H94</f>
        <v>0.149508</v>
      </c>
      <c r="S94" s="137">
        <v>0</v>
      </c>
      <c r="T94" s="138">
        <f>S94*H94</f>
        <v>0</v>
      </c>
      <c r="AR94" s="139" t="s">
        <v>139</v>
      </c>
      <c r="AT94" s="139" t="s">
        <v>141</v>
      </c>
      <c r="AU94" s="139" t="s">
        <v>84</v>
      </c>
      <c r="AY94" s="17" t="s">
        <v>138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82</v>
      </c>
      <c r="BK94" s="140">
        <f>ROUND(I94*H94,2)</f>
        <v>0</v>
      </c>
      <c r="BL94" s="17" t="s">
        <v>139</v>
      </c>
      <c r="BM94" s="139" t="s">
        <v>1578</v>
      </c>
    </row>
    <row r="95" spans="2:47" s="1" customFormat="1" ht="11.25">
      <c r="B95" s="32"/>
      <c r="D95" s="141" t="s">
        <v>147</v>
      </c>
      <c r="F95" s="142" t="s">
        <v>235</v>
      </c>
      <c r="I95" s="143"/>
      <c r="L95" s="32"/>
      <c r="M95" s="144"/>
      <c r="T95" s="53"/>
      <c r="AT95" s="17" t="s">
        <v>147</v>
      </c>
      <c r="AU95" s="17" t="s">
        <v>84</v>
      </c>
    </row>
    <row r="96" spans="2:51" s="13" customFormat="1" ht="11.25">
      <c r="B96" s="152"/>
      <c r="D96" s="146" t="s">
        <v>149</v>
      </c>
      <c r="E96" s="153" t="s">
        <v>19</v>
      </c>
      <c r="F96" s="154" t="s">
        <v>1577</v>
      </c>
      <c r="H96" s="155">
        <v>3.6</v>
      </c>
      <c r="I96" s="156"/>
      <c r="L96" s="152"/>
      <c r="M96" s="157"/>
      <c r="T96" s="158"/>
      <c r="AT96" s="153" t="s">
        <v>149</v>
      </c>
      <c r="AU96" s="153" t="s">
        <v>84</v>
      </c>
      <c r="AV96" s="13" t="s">
        <v>84</v>
      </c>
      <c r="AW96" s="13" t="s">
        <v>36</v>
      </c>
      <c r="AX96" s="13" t="s">
        <v>82</v>
      </c>
      <c r="AY96" s="153" t="s">
        <v>138</v>
      </c>
    </row>
    <row r="97" spans="2:65" s="1" customFormat="1" ht="24.2" customHeight="1">
      <c r="B97" s="32"/>
      <c r="C97" s="128" t="s">
        <v>94</v>
      </c>
      <c r="D97" s="128" t="s">
        <v>141</v>
      </c>
      <c r="E97" s="129" t="s">
        <v>237</v>
      </c>
      <c r="F97" s="130" t="s">
        <v>238</v>
      </c>
      <c r="G97" s="131" t="s">
        <v>239</v>
      </c>
      <c r="H97" s="132">
        <v>3.6</v>
      </c>
      <c r="I97" s="133"/>
      <c r="J97" s="134">
        <f>ROUND(I97*H97,2)</f>
        <v>0</v>
      </c>
      <c r="K97" s="130" t="s">
        <v>145</v>
      </c>
      <c r="L97" s="32"/>
      <c r="M97" s="135" t="s">
        <v>19</v>
      </c>
      <c r="N97" s="136" t="s">
        <v>45</v>
      </c>
      <c r="P97" s="137">
        <f>O97*H97</f>
        <v>0</v>
      </c>
      <c r="Q97" s="137">
        <v>0.0102</v>
      </c>
      <c r="R97" s="137">
        <f>Q97*H97</f>
        <v>0.03672</v>
      </c>
      <c r="S97" s="137">
        <v>0</v>
      </c>
      <c r="T97" s="138">
        <f>S97*H97</f>
        <v>0</v>
      </c>
      <c r="AR97" s="139" t="s">
        <v>139</v>
      </c>
      <c r="AT97" s="139" t="s">
        <v>141</v>
      </c>
      <c r="AU97" s="139" t="s">
        <v>84</v>
      </c>
      <c r="AY97" s="17" t="s">
        <v>138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7" t="s">
        <v>82</v>
      </c>
      <c r="BK97" s="140">
        <f>ROUND(I97*H97,2)</f>
        <v>0</v>
      </c>
      <c r="BL97" s="17" t="s">
        <v>139</v>
      </c>
      <c r="BM97" s="139" t="s">
        <v>1579</v>
      </c>
    </row>
    <row r="98" spans="2:47" s="1" customFormat="1" ht="11.25">
      <c r="B98" s="32"/>
      <c r="D98" s="141" t="s">
        <v>147</v>
      </c>
      <c r="F98" s="142" t="s">
        <v>241</v>
      </c>
      <c r="I98" s="143"/>
      <c r="L98" s="32"/>
      <c r="M98" s="144"/>
      <c r="T98" s="53"/>
      <c r="AT98" s="17" t="s">
        <v>147</v>
      </c>
      <c r="AU98" s="17" t="s">
        <v>84</v>
      </c>
    </row>
    <row r="99" spans="2:51" s="13" customFormat="1" ht="11.25">
      <c r="B99" s="152"/>
      <c r="D99" s="146" t="s">
        <v>149</v>
      </c>
      <c r="E99" s="153" t="s">
        <v>19</v>
      </c>
      <c r="F99" s="154" t="s">
        <v>1577</v>
      </c>
      <c r="H99" s="155">
        <v>3.6</v>
      </c>
      <c r="I99" s="156"/>
      <c r="L99" s="152"/>
      <c r="M99" s="157"/>
      <c r="T99" s="158"/>
      <c r="AT99" s="153" t="s">
        <v>149</v>
      </c>
      <c r="AU99" s="153" t="s">
        <v>84</v>
      </c>
      <c r="AV99" s="13" t="s">
        <v>84</v>
      </c>
      <c r="AW99" s="13" t="s">
        <v>36</v>
      </c>
      <c r="AX99" s="13" t="s">
        <v>82</v>
      </c>
      <c r="AY99" s="153" t="s">
        <v>138</v>
      </c>
    </row>
    <row r="100" spans="2:65" s="1" customFormat="1" ht="21.75" customHeight="1">
      <c r="B100" s="32"/>
      <c r="C100" s="128" t="s">
        <v>139</v>
      </c>
      <c r="D100" s="128" t="s">
        <v>141</v>
      </c>
      <c r="E100" s="129" t="s">
        <v>260</v>
      </c>
      <c r="F100" s="130" t="s">
        <v>261</v>
      </c>
      <c r="G100" s="131" t="s">
        <v>262</v>
      </c>
      <c r="H100" s="132">
        <v>0.035</v>
      </c>
      <c r="I100" s="133"/>
      <c r="J100" s="134">
        <f>ROUND(I100*H100,2)</f>
        <v>0</v>
      </c>
      <c r="K100" s="130" t="s">
        <v>145</v>
      </c>
      <c r="L100" s="32"/>
      <c r="M100" s="135" t="s">
        <v>19</v>
      </c>
      <c r="N100" s="136" t="s">
        <v>45</v>
      </c>
      <c r="P100" s="137">
        <f>O100*H100</f>
        <v>0</v>
      </c>
      <c r="Q100" s="137">
        <v>2.30102</v>
      </c>
      <c r="R100" s="137">
        <f>Q100*H100</f>
        <v>0.0805357</v>
      </c>
      <c r="S100" s="137">
        <v>0</v>
      </c>
      <c r="T100" s="138">
        <f>S100*H100</f>
        <v>0</v>
      </c>
      <c r="AR100" s="139" t="s">
        <v>139</v>
      </c>
      <c r="AT100" s="139" t="s">
        <v>141</v>
      </c>
      <c r="AU100" s="139" t="s">
        <v>84</v>
      </c>
      <c r="AY100" s="17" t="s">
        <v>138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82</v>
      </c>
      <c r="BK100" s="140">
        <f>ROUND(I100*H100,2)</f>
        <v>0</v>
      </c>
      <c r="BL100" s="17" t="s">
        <v>139</v>
      </c>
      <c r="BM100" s="139" t="s">
        <v>1580</v>
      </c>
    </row>
    <row r="101" spans="2:47" s="1" customFormat="1" ht="11.25">
      <c r="B101" s="32"/>
      <c r="D101" s="141" t="s">
        <v>147</v>
      </c>
      <c r="F101" s="142" t="s">
        <v>264</v>
      </c>
      <c r="I101" s="143"/>
      <c r="L101" s="32"/>
      <c r="M101" s="144"/>
      <c r="T101" s="53"/>
      <c r="AT101" s="17" t="s">
        <v>147</v>
      </c>
      <c r="AU101" s="17" t="s">
        <v>84</v>
      </c>
    </row>
    <row r="102" spans="2:51" s="13" customFormat="1" ht="11.25">
      <c r="B102" s="152"/>
      <c r="D102" s="146" t="s">
        <v>149</v>
      </c>
      <c r="E102" s="153" t="s">
        <v>19</v>
      </c>
      <c r="F102" s="154" t="s">
        <v>1581</v>
      </c>
      <c r="H102" s="155">
        <v>0.035</v>
      </c>
      <c r="I102" s="156"/>
      <c r="L102" s="152"/>
      <c r="M102" s="157"/>
      <c r="T102" s="158"/>
      <c r="AT102" s="153" t="s">
        <v>149</v>
      </c>
      <c r="AU102" s="153" t="s">
        <v>84</v>
      </c>
      <c r="AV102" s="13" t="s">
        <v>84</v>
      </c>
      <c r="AW102" s="13" t="s">
        <v>36</v>
      </c>
      <c r="AX102" s="13" t="s">
        <v>82</v>
      </c>
      <c r="AY102" s="153" t="s">
        <v>138</v>
      </c>
    </row>
    <row r="103" spans="2:63" s="11" customFormat="1" ht="22.9" customHeight="1">
      <c r="B103" s="116"/>
      <c r="D103" s="117" t="s">
        <v>73</v>
      </c>
      <c r="E103" s="126" t="s">
        <v>203</v>
      </c>
      <c r="F103" s="126" t="s">
        <v>304</v>
      </c>
      <c r="I103" s="119"/>
      <c r="J103" s="127">
        <f>BK103</f>
        <v>0</v>
      </c>
      <c r="L103" s="116"/>
      <c r="M103" s="121"/>
      <c r="P103" s="122">
        <f>SUM(P104:P119)</f>
        <v>0</v>
      </c>
      <c r="R103" s="122">
        <f>SUM(R104:R119)</f>
        <v>0.01049</v>
      </c>
      <c r="T103" s="123">
        <f>SUM(T104:T119)</f>
        <v>0.35592</v>
      </c>
      <c r="AR103" s="117" t="s">
        <v>82</v>
      </c>
      <c r="AT103" s="124" t="s">
        <v>73</v>
      </c>
      <c r="AU103" s="124" t="s">
        <v>82</v>
      </c>
      <c r="AY103" s="117" t="s">
        <v>138</v>
      </c>
      <c r="BK103" s="125">
        <f>SUM(BK104:BK119)</f>
        <v>0</v>
      </c>
    </row>
    <row r="104" spans="2:65" s="1" customFormat="1" ht="16.5" customHeight="1">
      <c r="B104" s="32"/>
      <c r="C104" s="128" t="s">
        <v>166</v>
      </c>
      <c r="D104" s="128" t="s">
        <v>141</v>
      </c>
      <c r="E104" s="129" t="s">
        <v>1582</v>
      </c>
      <c r="F104" s="130" t="s">
        <v>1583</v>
      </c>
      <c r="G104" s="131" t="s">
        <v>597</v>
      </c>
      <c r="H104" s="132">
        <v>2</v>
      </c>
      <c r="I104" s="133"/>
      <c r="J104" s="134">
        <f>ROUND(I104*H104,2)</f>
        <v>0</v>
      </c>
      <c r="K104" s="130" t="s">
        <v>19</v>
      </c>
      <c r="L104" s="32"/>
      <c r="M104" s="135" t="s">
        <v>19</v>
      </c>
      <c r="N104" s="136" t="s">
        <v>45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139</v>
      </c>
      <c r="AT104" s="139" t="s">
        <v>141</v>
      </c>
      <c r="AU104" s="139" t="s">
        <v>84</v>
      </c>
      <c r="AY104" s="17" t="s">
        <v>138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82</v>
      </c>
      <c r="BK104" s="140">
        <f>ROUND(I104*H104,2)</f>
        <v>0</v>
      </c>
      <c r="BL104" s="17" t="s">
        <v>139</v>
      </c>
      <c r="BM104" s="139" t="s">
        <v>1584</v>
      </c>
    </row>
    <row r="105" spans="2:65" s="1" customFormat="1" ht="24.2" customHeight="1">
      <c r="B105" s="32"/>
      <c r="C105" s="128" t="s">
        <v>171</v>
      </c>
      <c r="D105" s="128" t="s">
        <v>141</v>
      </c>
      <c r="E105" s="129" t="s">
        <v>1585</v>
      </c>
      <c r="F105" s="130" t="s">
        <v>1586</v>
      </c>
      <c r="G105" s="131" t="s">
        <v>256</v>
      </c>
      <c r="H105" s="132">
        <v>6.6</v>
      </c>
      <c r="I105" s="133"/>
      <c r="J105" s="134">
        <f>ROUND(I105*H105,2)</f>
        <v>0</v>
      </c>
      <c r="K105" s="130" t="s">
        <v>145</v>
      </c>
      <c r="L105" s="32"/>
      <c r="M105" s="135" t="s">
        <v>19</v>
      </c>
      <c r="N105" s="136" t="s">
        <v>45</v>
      </c>
      <c r="P105" s="137">
        <f>O105*H105</f>
        <v>0</v>
      </c>
      <c r="Q105" s="137">
        <v>0.00105</v>
      </c>
      <c r="R105" s="137">
        <f>Q105*H105</f>
        <v>0.0069299999999999995</v>
      </c>
      <c r="S105" s="137">
        <v>0.0062</v>
      </c>
      <c r="T105" s="138">
        <f>S105*H105</f>
        <v>0.04092</v>
      </c>
      <c r="AR105" s="139" t="s">
        <v>139</v>
      </c>
      <c r="AT105" s="139" t="s">
        <v>141</v>
      </c>
      <c r="AU105" s="139" t="s">
        <v>84</v>
      </c>
      <c r="AY105" s="17" t="s">
        <v>138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82</v>
      </c>
      <c r="BK105" s="140">
        <f>ROUND(I105*H105,2)</f>
        <v>0</v>
      </c>
      <c r="BL105" s="17" t="s">
        <v>139</v>
      </c>
      <c r="BM105" s="139" t="s">
        <v>1587</v>
      </c>
    </row>
    <row r="106" spans="2:47" s="1" customFormat="1" ht="11.25">
      <c r="B106" s="32"/>
      <c r="D106" s="141" t="s">
        <v>147</v>
      </c>
      <c r="F106" s="142" t="s">
        <v>1588</v>
      </c>
      <c r="I106" s="143"/>
      <c r="L106" s="32"/>
      <c r="M106" s="144"/>
      <c r="T106" s="53"/>
      <c r="AT106" s="17" t="s">
        <v>147</v>
      </c>
      <c r="AU106" s="17" t="s">
        <v>84</v>
      </c>
    </row>
    <row r="107" spans="2:51" s="13" customFormat="1" ht="11.25">
      <c r="B107" s="152"/>
      <c r="D107" s="146" t="s">
        <v>149</v>
      </c>
      <c r="E107" s="153" t="s">
        <v>19</v>
      </c>
      <c r="F107" s="154" t="s">
        <v>1589</v>
      </c>
      <c r="H107" s="155">
        <v>1.2</v>
      </c>
      <c r="I107" s="156"/>
      <c r="L107" s="152"/>
      <c r="M107" s="157"/>
      <c r="T107" s="158"/>
      <c r="AT107" s="153" t="s">
        <v>149</v>
      </c>
      <c r="AU107" s="153" t="s">
        <v>84</v>
      </c>
      <c r="AV107" s="13" t="s">
        <v>84</v>
      </c>
      <c r="AW107" s="13" t="s">
        <v>36</v>
      </c>
      <c r="AX107" s="13" t="s">
        <v>74</v>
      </c>
      <c r="AY107" s="153" t="s">
        <v>138</v>
      </c>
    </row>
    <row r="108" spans="2:51" s="13" customFormat="1" ht="11.25">
      <c r="B108" s="152"/>
      <c r="D108" s="146" t="s">
        <v>149</v>
      </c>
      <c r="E108" s="153" t="s">
        <v>19</v>
      </c>
      <c r="F108" s="154" t="s">
        <v>1590</v>
      </c>
      <c r="H108" s="155">
        <v>4</v>
      </c>
      <c r="I108" s="156"/>
      <c r="L108" s="152"/>
      <c r="M108" s="157"/>
      <c r="T108" s="158"/>
      <c r="AT108" s="153" t="s">
        <v>149</v>
      </c>
      <c r="AU108" s="153" t="s">
        <v>84</v>
      </c>
      <c r="AV108" s="13" t="s">
        <v>84</v>
      </c>
      <c r="AW108" s="13" t="s">
        <v>36</v>
      </c>
      <c r="AX108" s="13" t="s">
        <v>74</v>
      </c>
      <c r="AY108" s="153" t="s">
        <v>138</v>
      </c>
    </row>
    <row r="109" spans="2:51" s="13" customFormat="1" ht="11.25">
      <c r="B109" s="152"/>
      <c r="D109" s="146" t="s">
        <v>149</v>
      </c>
      <c r="E109" s="153" t="s">
        <v>19</v>
      </c>
      <c r="F109" s="154" t="s">
        <v>1591</v>
      </c>
      <c r="H109" s="155">
        <v>0.8</v>
      </c>
      <c r="I109" s="156"/>
      <c r="L109" s="152"/>
      <c r="M109" s="157"/>
      <c r="T109" s="158"/>
      <c r="AT109" s="153" t="s">
        <v>149</v>
      </c>
      <c r="AU109" s="153" t="s">
        <v>84</v>
      </c>
      <c r="AV109" s="13" t="s">
        <v>84</v>
      </c>
      <c r="AW109" s="13" t="s">
        <v>36</v>
      </c>
      <c r="AX109" s="13" t="s">
        <v>74</v>
      </c>
      <c r="AY109" s="153" t="s">
        <v>138</v>
      </c>
    </row>
    <row r="110" spans="2:51" s="13" customFormat="1" ht="11.25">
      <c r="B110" s="152"/>
      <c r="D110" s="146" t="s">
        <v>149</v>
      </c>
      <c r="E110" s="153" t="s">
        <v>19</v>
      </c>
      <c r="F110" s="154" t="s">
        <v>1592</v>
      </c>
      <c r="H110" s="155">
        <v>0.6</v>
      </c>
      <c r="I110" s="156"/>
      <c r="L110" s="152"/>
      <c r="M110" s="157"/>
      <c r="T110" s="158"/>
      <c r="AT110" s="153" t="s">
        <v>149</v>
      </c>
      <c r="AU110" s="153" t="s">
        <v>84</v>
      </c>
      <c r="AV110" s="13" t="s">
        <v>84</v>
      </c>
      <c r="AW110" s="13" t="s">
        <v>36</v>
      </c>
      <c r="AX110" s="13" t="s">
        <v>74</v>
      </c>
      <c r="AY110" s="153" t="s">
        <v>138</v>
      </c>
    </row>
    <row r="111" spans="2:51" s="14" customFormat="1" ht="11.25">
      <c r="B111" s="159"/>
      <c r="D111" s="146" t="s">
        <v>149</v>
      </c>
      <c r="E111" s="160" t="s">
        <v>19</v>
      </c>
      <c r="F111" s="161" t="s">
        <v>202</v>
      </c>
      <c r="H111" s="162">
        <v>6.6</v>
      </c>
      <c r="I111" s="163"/>
      <c r="L111" s="159"/>
      <c r="M111" s="164"/>
      <c r="T111" s="165"/>
      <c r="AT111" s="160" t="s">
        <v>149</v>
      </c>
      <c r="AU111" s="160" t="s">
        <v>84</v>
      </c>
      <c r="AV111" s="14" t="s">
        <v>139</v>
      </c>
      <c r="AW111" s="14" t="s">
        <v>36</v>
      </c>
      <c r="AX111" s="14" t="s">
        <v>82</v>
      </c>
      <c r="AY111" s="160" t="s">
        <v>138</v>
      </c>
    </row>
    <row r="112" spans="2:65" s="1" customFormat="1" ht="24.2" customHeight="1">
      <c r="B112" s="32"/>
      <c r="C112" s="128" t="s">
        <v>179</v>
      </c>
      <c r="D112" s="128" t="s">
        <v>141</v>
      </c>
      <c r="E112" s="129" t="s">
        <v>1593</v>
      </c>
      <c r="F112" s="130" t="s">
        <v>1594</v>
      </c>
      <c r="G112" s="131" t="s">
        <v>256</v>
      </c>
      <c r="H112" s="132">
        <v>1</v>
      </c>
      <c r="I112" s="133"/>
      <c r="J112" s="134">
        <f>ROUND(I112*H112,2)</f>
        <v>0</v>
      </c>
      <c r="K112" s="130" t="s">
        <v>145</v>
      </c>
      <c r="L112" s="32"/>
      <c r="M112" s="135" t="s">
        <v>19</v>
      </c>
      <c r="N112" s="136" t="s">
        <v>45</v>
      </c>
      <c r="P112" s="137">
        <f>O112*H112</f>
        <v>0</v>
      </c>
      <c r="Q112" s="137">
        <v>0.00142</v>
      </c>
      <c r="R112" s="137">
        <f>Q112*H112</f>
        <v>0.00142</v>
      </c>
      <c r="S112" s="137">
        <v>0.029</v>
      </c>
      <c r="T112" s="138">
        <f>S112*H112</f>
        <v>0.029</v>
      </c>
      <c r="AR112" s="139" t="s">
        <v>139</v>
      </c>
      <c r="AT112" s="139" t="s">
        <v>141</v>
      </c>
      <c r="AU112" s="139" t="s">
        <v>84</v>
      </c>
      <c r="AY112" s="17" t="s">
        <v>138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7" t="s">
        <v>82</v>
      </c>
      <c r="BK112" s="140">
        <f>ROUND(I112*H112,2)</f>
        <v>0</v>
      </c>
      <c r="BL112" s="17" t="s">
        <v>139</v>
      </c>
      <c r="BM112" s="139" t="s">
        <v>1595</v>
      </c>
    </row>
    <row r="113" spans="2:47" s="1" customFormat="1" ht="11.25">
      <c r="B113" s="32"/>
      <c r="D113" s="141" t="s">
        <v>147</v>
      </c>
      <c r="F113" s="142" t="s">
        <v>1596</v>
      </c>
      <c r="I113" s="143"/>
      <c r="L113" s="32"/>
      <c r="M113" s="144"/>
      <c r="T113" s="53"/>
      <c r="AT113" s="17" t="s">
        <v>147</v>
      </c>
      <c r="AU113" s="17" t="s">
        <v>84</v>
      </c>
    </row>
    <row r="114" spans="2:65" s="1" customFormat="1" ht="16.5" customHeight="1">
      <c r="B114" s="32"/>
      <c r="C114" s="128" t="s">
        <v>184</v>
      </c>
      <c r="D114" s="128" t="s">
        <v>141</v>
      </c>
      <c r="E114" s="129" t="s">
        <v>1597</v>
      </c>
      <c r="F114" s="130" t="s">
        <v>1598</v>
      </c>
      <c r="G114" s="131" t="s">
        <v>256</v>
      </c>
      <c r="H114" s="132">
        <v>72</v>
      </c>
      <c r="I114" s="133"/>
      <c r="J114" s="134">
        <f>ROUND(I114*H114,2)</f>
        <v>0</v>
      </c>
      <c r="K114" s="130" t="s">
        <v>145</v>
      </c>
      <c r="L114" s="32"/>
      <c r="M114" s="135" t="s">
        <v>19</v>
      </c>
      <c r="N114" s="136" t="s">
        <v>45</v>
      </c>
      <c r="P114" s="137">
        <f>O114*H114</f>
        <v>0</v>
      </c>
      <c r="Q114" s="137">
        <v>2E-05</v>
      </c>
      <c r="R114" s="137">
        <f>Q114*H114</f>
        <v>0.00144</v>
      </c>
      <c r="S114" s="137">
        <v>0.003</v>
      </c>
      <c r="T114" s="138">
        <f>S114*H114</f>
        <v>0.216</v>
      </c>
      <c r="AR114" s="139" t="s">
        <v>139</v>
      </c>
      <c r="AT114" s="139" t="s">
        <v>141</v>
      </c>
      <c r="AU114" s="139" t="s">
        <v>84</v>
      </c>
      <c r="AY114" s="17" t="s">
        <v>138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82</v>
      </c>
      <c r="BK114" s="140">
        <f>ROUND(I114*H114,2)</f>
        <v>0</v>
      </c>
      <c r="BL114" s="17" t="s">
        <v>139</v>
      </c>
      <c r="BM114" s="139" t="s">
        <v>1599</v>
      </c>
    </row>
    <row r="115" spans="2:47" s="1" customFormat="1" ht="11.25">
      <c r="B115" s="32"/>
      <c r="D115" s="141" t="s">
        <v>147</v>
      </c>
      <c r="F115" s="142" t="s">
        <v>1600</v>
      </c>
      <c r="I115" s="143"/>
      <c r="L115" s="32"/>
      <c r="M115" s="144"/>
      <c r="T115" s="53"/>
      <c r="AT115" s="17" t="s">
        <v>147</v>
      </c>
      <c r="AU115" s="17" t="s">
        <v>84</v>
      </c>
    </row>
    <row r="116" spans="2:51" s="13" customFormat="1" ht="11.25">
      <c r="B116" s="152"/>
      <c r="D116" s="146" t="s">
        <v>149</v>
      </c>
      <c r="E116" s="153" t="s">
        <v>19</v>
      </c>
      <c r="F116" s="154" t="s">
        <v>1601</v>
      </c>
      <c r="H116" s="155">
        <v>72</v>
      </c>
      <c r="I116" s="156"/>
      <c r="L116" s="152"/>
      <c r="M116" s="157"/>
      <c r="T116" s="158"/>
      <c r="AT116" s="153" t="s">
        <v>149</v>
      </c>
      <c r="AU116" s="153" t="s">
        <v>84</v>
      </c>
      <c r="AV116" s="13" t="s">
        <v>84</v>
      </c>
      <c r="AW116" s="13" t="s">
        <v>36</v>
      </c>
      <c r="AX116" s="13" t="s">
        <v>82</v>
      </c>
      <c r="AY116" s="153" t="s">
        <v>138</v>
      </c>
    </row>
    <row r="117" spans="2:65" s="1" customFormat="1" ht="16.5" customHeight="1">
      <c r="B117" s="32"/>
      <c r="C117" s="128" t="s">
        <v>203</v>
      </c>
      <c r="D117" s="128" t="s">
        <v>141</v>
      </c>
      <c r="E117" s="129" t="s">
        <v>344</v>
      </c>
      <c r="F117" s="130" t="s">
        <v>345</v>
      </c>
      <c r="G117" s="131" t="s">
        <v>256</v>
      </c>
      <c r="H117" s="132">
        <v>14</v>
      </c>
      <c r="I117" s="133"/>
      <c r="J117" s="134">
        <f>ROUND(I117*H117,2)</f>
        <v>0</v>
      </c>
      <c r="K117" s="130" t="s">
        <v>145</v>
      </c>
      <c r="L117" s="32"/>
      <c r="M117" s="135" t="s">
        <v>19</v>
      </c>
      <c r="N117" s="136" t="s">
        <v>45</v>
      </c>
      <c r="P117" s="137">
        <f>O117*H117</f>
        <v>0</v>
      </c>
      <c r="Q117" s="137">
        <v>5E-05</v>
      </c>
      <c r="R117" s="137">
        <f>Q117*H117</f>
        <v>0.0007</v>
      </c>
      <c r="S117" s="137">
        <v>0.005</v>
      </c>
      <c r="T117" s="138">
        <f>S117*H117</f>
        <v>0.07</v>
      </c>
      <c r="AR117" s="139" t="s">
        <v>139</v>
      </c>
      <c r="AT117" s="139" t="s">
        <v>141</v>
      </c>
      <c r="AU117" s="139" t="s">
        <v>84</v>
      </c>
      <c r="AY117" s="17" t="s">
        <v>138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82</v>
      </c>
      <c r="BK117" s="140">
        <f>ROUND(I117*H117,2)</f>
        <v>0</v>
      </c>
      <c r="BL117" s="17" t="s">
        <v>139</v>
      </c>
      <c r="BM117" s="139" t="s">
        <v>1602</v>
      </c>
    </row>
    <row r="118" spans="2:47" s="1" customFormat="1" ht="11.25">
      <c r="B118" s="32"/>
      <c r="D118" s="141" t="s">
        <v>147</v>
      </c>
      <c r="F118" s="142" t="s">
        <v>347</v>
      </c>
      <c r="I118" s="143"/>
      <c r="L118" s="32"/>
      <c r="M118" s="144"/>
      <c r="T118" s="53"/>
      <c r="AT118" s="17" t="s">
        <v>147</v>
      </c>
      <c r="AU118" s="17" t="s">
        <v>84</v>
      </c>
    </row>
    <row r="119" spans="2:51" s="13" customFormat="1" ht="11.25">
      <c r="B119" s="152"/>
      <c r="D119" s="146" t="s">
        <v>149</v>
      </c>
      <c r="E119" s="153" t="s">
        <v>19</v>
      </c>
      <c r="F119" s="154" t="s">
        <v>1603</v>
      </c>
      <c r="H119" s="155">
        <v>14</v>
      </c>
      <c r="I119" s="156"/>
      <c r="L119" s="152"/>
      <c r="M119" s="157"/>
      <c r="T119" s="158"/>
      <c r="AT119" s="153" t="s">
        <v>149</v>
      </c>
      <c r="AU119" s="153" t="s">
        <v>84</v>
      </c>
      <c r="AV119" s="13" t="s">
        <v>84</v>
      </c>
      <c r="AW119" s="13" t="s">
        <v>36</v>
      </c>
      <c r="AX119" s="13" t="s">
        <v>82</v>
      </c>
      <c r="AY119" s="153" t="s">
        <v>138</v>
      </c>
    </row>
    <row r="120" spans="2:63" s="11" customFormat="1" ht="22.9" customHeight="1">
      <c r="B120" s="116"/>
      <c r="D120" s="117" t="s">
        <v>73</v>
      </c>
      <c r="E120" s="126" t="s">
        <v>353</v>
      </c>
      <c r="F120" s="126" t="s">
        <v>354</v>
      </c>
      <c r="I120" s="119"/>
      <c r="J120" s="127">
        <f>BK120</f>
        <v>0</v>
      </c>
      <c r="L120" s="116"/>
      <c r="M120" s="121"/>
      <c r="P120" s="122">
        <f>SUM(P121:P129)</f>
        <v>0</v>
      </c>
      <c r="R120" s="122">
        <f>SUM(R121:R129)</f>
        <v>0</v>
      </c>
      <c r="T120" s="123">
        <f>SUM(T121:T129)</f>
        <v>0</v>
      </c>
      <c r="AR120" s="117" t="s">
        <v>82</v>
      </c>
      <c r="AT120" s="124" t="s">
        <v>73</v>
      </c>
      <c r="AU120" s="124" t="s">
        <v>82</v>
      </c>
      <c r="AY120" s="117" t="s">
        <v>138</v>
      </c>
      <c r="BK120" s="125">
        <f>SUM(BK121:BK129)</f>
        <v>0</v>
      </c>
    </row>
    <row r="121" spans="2:65" s="1" customFormat="1" ht="21.75" customHeight="1">
      <c r="B121" s="32"/>
      <c r="C121" s="128" t="s">
        <v>210</v>
      </c>
      <c r="D121" s="128" t="s">
        <v>141</v>
      </c>
      <c r="E121" s="129" t="s">
        <v>356</v>
      </c>
      <c r="F121" s="130" t="s">
        <v>357</v>
      </c>
      <c r="G121" s="131" t="s">
        <v>269</v>
      </c>
      <c r="H121" s="132">
        <v>0.356</v>
      </c>
      <c r="I121" s="133"/>
      <c r="J121" s="134">
        <f>ROUND(I121*H121,2)</f>
        <v>0</v>
      </c>
      <c r="K121" s="130" t="s">
        <v>145</v>
      </c>
      <c r="L121" s="32"/>
      <c r="M121" s="135" t="s">
        <v>19</v>
      </c>
      <c r="N121" s="136" t="s">
        <v>45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139</v>
      </c>
      <c r="AT121" s="139" t="s">
        <v>141</v>
      </c>
      <c r="AU121" s="139" t="s">
        <v>84</v>
      </c>
      <c r="AY121" s="17" t="s">
        <v>138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82</v>
      </c>
      <c r="BK121" s="140">
        <f>ROUND(I121*H121,2)</f>
        <v>0</v>
      </c>
      <c r="BL121" s="17" t="s">
        <v>139</v>
      </c>
      <c r="BM121" s="139" t="s">
        <v>1604</v>
      </c>
    </row>
    <row r="122" spans="2:47" s="1" customFormat="1" ht="11.25">
      <c r="B122" s="32"/>
      <c r="D122" s="141" t="s">
        <v>147</v>
      </c>
      <c r="F122" s="142" t="s">
        <v>359</v>
      </c>
      <c r="I122" s="143"/>
      <c r="L122" s="32"/>
      <c r="M122" s="144"/>
      <c r="T122" s="53"/>
      <c r="AT122" s="17" t="s">
        <v>147</v>
      </c>
      <c r="AU122" s="17" t="s">
        <v>84</v>
      </c>
    </row>
    <row r="123" spans="2:65" s="1" customFormat="1" ht="16.5" customHeight="1">
      <c r="B123" s="32"/>
      <c r="C123" s="128" t="s">
        <v>217</v>
      </c>
      <c r="D123" s="128" t="s">
        <v>141</v>
      </c>
      <c r="E123" s="129" t="s">
        <v>361</v>
      </c>
      <c r="F123" s="130" t="s">
        <v>362</v>
      </c>
      <c r="G123" s="131" t="s">
        <v>269</v>
      </c>
      <c r="H123" s="132">
        <v>5.34</v>
      </c>
      <c r="I123" s="133"/>
      <c r="J123" s="134">
        <f>ROUND(I123*H123,2)</f>
        <v>0</v>
      </c>
      <c r="K123" s="130" t="s">
        <v>145</v>
      </c>
      <c r="L123" s="32"/>
      <c r="M123" s="135" t="s">
        <v>19</v>
      </c>
      <c r="N123" s="136" t="s">
        <v>45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139</v>
      </c>
      <c r="AT123" s="139" t="s">
        <v>141</v>
      </c>
      <c r="AU123" s="139" t="s">
        <v>84</v>
      </c>
      <c r="AY123" s="17" t="s">
        <v>138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82</v>
      </c>
      <c r="BK123" s="140">
        <f>ROUND(I123*H123,2)</f>
        <v>0</v>
      </c>
      <c r="BL123" s="17" t="s">
        <v>139</v>
      </c>
      <c r="BM123" s="139" t="s">
        <v>1605</v>
      </c>
    </row>
    <row r="124" spans="2:47" s="1" customFormat="1" ht="11.25">
      <c r="B124" s="32"/>
      <c r="D124" s="141" t="s">
        <v>147</v>
      </c>
      <c r="F124" s="142" t="s">
        <v>364</v>
      </c>
      <c r="I124" s="143"/>
      <c r="L124" s="32"/>
      <c r="M124" s="144"/>
      <c r="T124" s="53"/>
      <c r="AT124" s="17" t="s">
        <v>147</v>
      </c>
      <c r="AU124" s="17" t="s">
        <v>84</v>
      </c>
    </row>
    <row r="125" spans="2:51" s="13" customFormat="1" ht="11.25">
      <c r="B125" s="152"/>
      <c r="D125" s="146" t="s">
        <v>149</v>
      </c>
      <c r="F125" s="154" t="s">
        <v>1606</v>
      </c>
      <c r="H125" s="155">
        <v>5.34</v>
      </c>
      <c r="I125" s="156"/>
      <c r="L125" s="152"/>
      <c r="M125" s="157"/>
      <c r="T125" s="158"/>
      <c r="AT125" s="153" t="s">
        <v>149</v>
      </c>
      <c r="AU125" s="153" t="s">
        <v>84</v>
      </c>
      <c r="AV125" s="13" t="s">
        <v>84</v>
      </c>
      <c r="AW125" s="13" t="s">
        <v>4</v>
      </c>
      <c r="AX125" s="13" t="s">
        <v>82</v>
      </c>
      <c r="AY125" s="153" t="s">
        <v>138</v>
      </c>
    </row>
    <row r="126" spans="2:65" s="1" customFormat="1" ht="24.2" customHeight="1">
      <c r="B126" s="32"/>
      <c r="C126" s="128" t="s">
        <v>8</v>
      </c>
      <c r="D126" s="128" t="s">
        <v>141</v>
      </c>
      <c r="E126" s="129" t="s">
        <v>367</v>
      </c>
      <c r="F126" s="130" t="s">
        <v>368</v>
      </c>
      <c r="G126" s="131" t="s">
        <v>269</v>
      </c>
      <c r="H126" s="132">
        <v>0.356</v>
      </c>
      <c r="I126" s="133"/>
      <c r="J126" s="134">
        <f>ROUND(I126*H126,2)</f>
        <v>0</v>
      </c>
      <c r="K126" s="130" t="s">
        <v>145</v>
      </c>
      <c r="L126" s="32"/>
      <c r="M126" s="135" t="s">
        <v>19</v>
      </c>
      <c r="N126" s="136" t="s">
        <v>45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139</v>
      </c>
      <c r="AT126" s="139" t="s">
        <v>141</v>
      </c>
      <c r="AU126" s="139" t="s">
        <v>84</v>
      </c>
      <c r="AY126" s="17" t="s">
        <v>138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7" t="s">
        <v>82</v>
      </c>
      <c r="BK126" s="140">
        <f>ROUND(I126*H126,2)</f>
        <v>0</v>
      </c>
      <c r="BL126" s="17" t="s">
        <v>139</v>
      </c>
      <c r="BM126" s="139" t="s">
        <v>1607</v>
      </c>
    </row>
    <row r="127" spans="2:47" s="1" customFormat="1" ht="11.25">
      <c r="B127" s="32"/>
      <c r="D127" s="141" t="s">
        <v>147</v>
      </c>
      <c r="F127" s="142" t="s">
        <v>370</v>
      </c>
      <c r="I127" s="143"/>
      <c r="L127" s="32"/>
      <c r="M127" s="144"/>
      <c r="T127" s="53"/>
      <c r="AT127" s="17" t="s">
        <v>147</v>
      </c>
      <c r="AU127" s="17" t="s">
        <v>84</v>
      </c>
    </row>
    <row r="128" spans="2:65" s="1" customFormat="1" ht="24.2" customHeight="1">
      <c r="B128" s="32"/>
      <c r="C128" s="128" t="s">
        <v>226</v>
      </c>
      <c r="D128" s="128" t="s">
        <v>141</v>
      </c>
      <c r="E128" s="129" t="s">
        <v>377</v>
      </c>
      <c r="F128" s="130" t="s">
        <v>378</v>
      </c>
      <c r="G128" s="131" t="s">
        <v>269</v>
      </c>
      <c r="H128" s="132">
        <v>0.315</v>
      </c>
      <c r="I128" s="133"/>
      <c r="J128" s="134">
        <f>ROUND(I128*H128,2)</f>
        <v>0</v>
      </c>
      <c r="K128" s="130" t="s">
        <v>145</v>
      </c>
      <c r="L128" s="32"/>
      <c r="M128" s="135" t="s">
        <v>19</v>
      </c>
      <c r="N128" s="136" t="s">
        <v>45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139</v>
      </c>
      <c r="AT128" s="139" t="s">
        <v>141</v>
      </c>
      <c r="AU128" s="139" t="s">
        <v>84</v>
      </c>
      <c r="AY128" s="17" t="s">
        <v>138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82</v>
      </c>
      <c r="BK128" s="140">
        <f>ROUND(I128*H128,2)</f>
        <v>0</v>
      </c>
      <c r="BL128" s="17" t="s">
        <v>139</v>
      </c>
      <c r="BM128" s="139" t="s">
        <v>1608</v>
      </c>
    </row>
    <row r="129" spans="2:47" s="1" customFormat="1" ht="11.25">
      <c r="B129" s="32"/>
      <c r="D129" s="141" t="s">
        <v>147</v>
      </c>
      <c r="F129" s="142" t="s">
        <v>380</v>
      </c>
      <c r="I129" s="143"/>
      <c r="L129" s="32"/>
      <c r="M129" s="144"/>
      <c r="T129" s="53"/>
      <c r="AT129" s="17" t="s">
        <v>147</v>
      </c>
      <c r="AU129" s="17" t="s">
        <v>84</v>
      </c>
    </row>
    <row r="130" spans="2:63" s="11" customFormat="1" ht="22.9" customHeight="1">
      <c r="B130" s="116"/>
      <c r="D130" s="117" t="s">
        <v>73</v>
      </c>
      <c r="E130" s="126" t="s">
        <v>381</v>
      </c>
      <c r="F130" s="126" t="s">
        <v>382</v>
      </c>
      <c r="I130" s="119"/>
      <c r="J130" s="127">
        <f>BK130</f>
        <v>0</v>
      </c>
      <c r="L130" s="116"/>
      <c r="M130" s="121"/>
      <c r="P130" s="122">
        <f>SUM(P131:P132)</f>
        <v>0</v>
      </c>
      <c r="R130" s="122">
        <f>SUM(R131:R132)</f>
        <v>0</v>
      </c>
      <c r="T130" s="123">
        <f>SUM(T131:T132)</f>
        <v>0</v>
      </c>
      <c r="AR130" s="117" t="s">
        <v>82</v>
      </c>
      <c r="AT130" s="124" t="s">
        <v>73</v>
      </c>
      <c r="AU130" s="124" t="s">
        <v>82</v>
      </c>
      <c r="AY130" s="117" t="s">
        <v>138</v>
      </c>
      <c r="BK130" s="125">
        <f>SUM(BK131:BK132)</f>
        <v>0</v>
      </c>
    </row>
    <row r="131" spans="2:65" s="1" customFormat="1" ht="33" customHeight="1">
      <c r="B131" s="32"/>
      <c r="C131" s="128" t="s">
        <v>231</v>
      </c>
      <c r="D131" s="128" t="s">
        <v>141</v>
      </c>
      <c r="E131" s="129" t="s">
        <v>384</v>
      </c>
      <c r="F131" s="130" t="s">
        <v>385</v>
      </c>
      <c r="G131" s="131" t="s">
        <v>269</v>
      </c>
      <c r="H131" s="132">
        <v>0.417</v>
      </c>
      <c r="I131" s="133"/>
      <c r="J131" s="134">
        <f>ROUND(I131*H131,2)</f>
        <v>0</v>
      </c>
      <c r="K131" s="130" t="s">
        <v>145</v>
      </c>
      <c r="L131" s="32"/>
      <c r="M131" s="135" t="s">
        <v>19</v>
      </c>
      <c r="N131" s="136" t="s">
        <v>45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139</v>
      </c>
      <c r="AT131" s="139" t="s">
        <v>141</v>
      </c>
      <c r="AU131" s="139" t="s">
        <v>84</v>
      </c>
      <c r="AY131" s="17" t="s">
        <v>138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7" t="s">
        <v>82</v>
      </c>
      <c r="BK131" s="140">
        <f>ROUND(I131*H131,2)</f>
        <v>0</v>
      </c>
      <c r="BL131" s="17" t="s">
        <v>139</v>
      </c>
      <c r="BM131" s="139" t="s">
        <v>1609</v>
      </c>
    </row>
    <row r="132" spans="2:47" s="1" customFormat="1" ht="11.25">
      <c r="B132" s="32"/>
      <c r="D132" s="141" t="s">
        <v>147</v>
      </c>
      <c r="F132" s="142" t="s">
        <v>387</v>
      </c>
      <c r="I132" s="143"/>
      <c r="L132" s="32"/>
      <c r="M132" s="144"/>
      <c r="T132" s="53"/>
      <c r="AT132" s="17" t="s">
        <v>147</v>
      </c>
      <c r="AU132" s="17" t="s">
        <v>84</v>
      </c>
    </row>
    <row r="133" spans="2:63" s="11" customFormat="1" ht="25.9" customHeight="1">
      <c r="B133" s="116"/>
      <c r="D133" s="117" t="s">
        <v>73</v>
      </c>
      <c r="E133" s="118" t="s">
        <v>388</v>
      </c>
      <c r="F133" s="118" t="s">
        <v>389</v>
      </c>
      <c r="I133" s="119"/>
      <c r="J133" s="120">
        <f>BK133</f>
        <v>0</v>
      </c>
      <c r="L133" s="116"/>
      <c r="M133" s="121"/>
      <c r="P133" s="122">
        <f>P134+P139+P174</f>
        <v>0</v>
      </c>
      <c r="R133" s="122">
        <f>R134+R139+R174</f>
        <v>0.7143925999999999</v>
      </c>
      <c r="T133" s="123">
        <f>T134+T139+T174</f>
        <v>0</v>
      </c>
      <c r="AR133" s="117" t="s">
        <v>84</v>
      </c>
      <c r="AT133" s="124" t="s">
        <v>73</v>
      </c>
      <c r="AU133" s="124" t="s">
        <v>74</v>
      </c>
      <c r="AY133" s="117" t="s">
        <v>138</v>
      </c>
      <c r="BK133" s="125">
        <f>BK134+BK139+BK174</f>
        <v>0</v>
      </c>
    </row>
    <row r="134" spans="2:63" s="11" customFormat="1" ht="22.9" customHeight="1">
      <c r="B134" s="116"/>
      <c r="D134" s="117" t="s">
        <v>73</v>
      </c>
      <c r="E134" s="126" t="s">
        <v>408</v>
      </c>
      <c r="F134" s="126" t="s">
        <v>409</v>
      </c>
      <c r="I134" s="119"/>
      <c r="J134" s="127">
        <f>BK134</f>
        <v>0</v>
      </c>
      <c r="L134" s="116"/>
      <c r="M134" s="121"/>
      <c r="P134" s="122">
        <f>SUM(P135:P138)</f>
        <v>0</v>
      </c>
      <c r="R134" s="122">
        <f>SUM(R135:R138)</f>
        <v>0.00284</v>
      </c>
      <c r="T134" s="123">
        <f>SUM(T135:T138)</f>
        <v>0</v>
      </c>
      <c r="AR134" s="117" t="s">
        <v>84</v>
      </c>
      <c r="AT134" s="124" t="s">
        <v>73</v>
      </c>
      <c r="AU134" s="124" t="s">
        <v>82</v>
      </c>
      <c r="AY134" s="117" t="s">
        <v>138</v>
      </c>
      <c r="BK134" s="125">
        <f>SUM(BK135:BK138)</f>
        <v>0</v>
      </c>
    </row>
    <row r="135" spans="2:65" s="1" customFormat="1" ht="24.2" customHeight="1">
      <c r="B135" s="32"/>
      <c r="C135" s="128" t="s">
        <v>236</v>
      </c>
      <c r="D135" s="128" t="s">
        <v>141</v>
      </c>
      <c r="E135" s="129" t="s">
        <v>411</v>
      </c>
      <c r="F135" s="130" t="s">
        <v>412</v>
      </c>
      <c r="G135" s="131" t="s">
        <v>239</v>
      </c>
      <c r="H135" s="132">
        <v>71</v>
      </c>
      <c r="I135" s="133"/>
      <c r="J135" s="134">
        <f>ROUND(I135*H135,2)</f>
        <v>0</v>
      </c>
      <c r="K135" s="130" t="s">
        <v>145</v>
      </c>
      <c r="L135" s="32"/>
      <c r="M135" s="135" t="s">
        <v>19</v>
      </c>
      <c r="N135" s="136" t="s">
        <v>45</v>
      </c>
      <c r="P135" s="137">
        <f>O135*H135</f>
        <v>0</v>
      </c>
      <c r="Q135" s="137">
        <v>0</v>
      </c>
      <c r="R135" s="137">
        <f>Q135*H135</f>
        <v>0</v>
      </c>
      <c r="S135" s="137">
        <v>0</v>
      </c>
      <c r="T135" s="138">
        <f>S135*H135</f>
        <v>0</v>
      </c>
      <c r="AR135" s="139" t="s">
        <v>242</v>
      </c>
      <c r="AT135" s="139" t="s">
        <v>141</v>
      </c>
      <c r="AU135" s="139" t="s">
        <v>84</v>
      </c>
      <c r="AY135" s="17" t="s">
        <v>138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82</v>
      </c>
      <c r="BK135" s="140">
        <f>ROUND(I135*H135,2)</f>
        <v>0</v>
      </c>
      <c r="BL135" s="17" t="s">
        <v>242</v>
      </c>
      <c r="BM135" s="139" t="s">
        <v>1610</v>
      </c>
    </row>
    <row r="136" spans="2:47" s="1" customFormat="1" ht="11.25">
      <c r="B136" s="32"/>
      <c r="D136" s="141" t="s">
        <v>147</v>
      </c>
      <c r="F136" s="142" t="s">
        <v>414</v>
      </c>
      <c r="I136" s="143"/>
      <c r="L136" s="32"/>
      <c r="M136" s="144"/>
      <c r="T136" s="53"/>
      <c r="AT136" s="17" t="s">
        <v>147</v>
      </c>
      <c r="AU136" s="17" t="s">
        <v>84</v>
      </c>
    </row>
    <row r="137" spans="2:51" s="13" customFormat="1" ht="11.25">
      <c r="B137" s="152"/>
      <c r="D137" s="146" t="s">
        <v>149</v>
      </c>
      <c r="E137" s="153" t="s">
        <v>19</v>
      </c>
      <c r="F137" s="154" t="s">
        <v>1611</v>
      </c>
      <c r="H137" s="155">
        <v>71</v>
      </c>
      <c r="I137" s="156"/>
      <c r="L137" s="152"/>
      <c r="M137" s="157"/>
      <c r="T137" s="158"/>
      <c r="AT137" s="153" t="s">
        <v>149</v>
      </c>
      <c r="AU137" s="153" t="s">
        <v>84</v>
      </c>
      <c r="AV137" s="13" t="s">
        <v>84</v>
      </c>
      <c r="AW137" s="13" t="s">
        <v>36</v>
      </c>
      <c r="AX137" s="13" t="s">
        <v>82</v>
      </c>
      <c r="AY137" s="153" t="s">
        <v>138</v>
      </c>
    </row>
    <row r="138" spans="2:65" s="1" customFormat="1" ht="16.5" customHeight="1">
      <c r="B138" s="32"/>
      <c r="C138" s="169" t="s">
        <v>242</v>
      </c>
      <c r="D138" s="169" t="s">
        <v>397</v>
      </c>
      <c r="E138" s="170" t="s">
        <v>417</v>
      </c>
      <c r="F138" s="171" t="s">
        <v>418</v>
      </c>
      <c r="G138" s="172" t="s">
        <v>239</v>
      </c>
      <c r="H138" s="173">
        <v>71</v>
      </c>
      <c r="I138" s="174"/>
      <c r="J138" s="175">
        <f>ROUND(I138*H138,2)</f>
        <v>0</v>
      </c>
      <c r="K138" s="171" t="s">
        <v>145</v>
      </c>
      <c r="L138" s="176"/>
      <c r="M138" s="177" t="s">
        <v>19</v>
      </c>
      <c r="N138" s="178" t="s">
        <v>45</v>
      </c>
      <c r="P138" s="137">
        <f>O138*H138</f>
        <v>0</v>
      </c>
      <c r="Q138" s="137">
        <v>4E-05</v>
      </c>
      <c r="R138" s="137">
        <f>Q138*H138</f>
        <v>0.00284</v>
      </c>
      <c r="S138" s="137">
        <v>0</v>
      </c>
      <c r="T138" s="138">
        <f>S138*H138</f>
        <v>0</v>
      </c>
      <c r="AR138" s="139" t="s">
        <v>348</v>
      </c>
      <c r="AT138" s="139" t="s">
        <v>397</v>
      </c>
      <c r="AU138" s="139" t="s">
        <v>84</v>
      </c>
      <c r="AY138" s="17" t="s">
        <v>138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7" t="s">
        <v>82</v>
      </c>
      <c r="BK138" s="140">
        <f>ROUND(I138*H138,2)</f>
        <v>0</v>
      </c>
      <c r="BL138" s="17" t="s">
        <v>242</v>
      </c>
      <c r="BM138" s="139" t="s">
        <v>1612</v>
      </c>
    </row>
    <row r="139" spans="2:63" s="11" customFormat="1" ht="22.9" customHeight="1">
      <c r="B139" s="116"/>
      <c r="D139" s="117" t="s">
        <v>73</v>
      </c>
      <c r="E139" s="126" t="s">
        <v>687</v>
      </c>
      <c r="F139" s="126" t="s">
        <v>688</v>
      </c>
      <c r="I139" s="119"/>
      <c r="J139" s="127">
        <f>BK139</f>
        <v>0</v>
      </c>
      <c r="L139" s="116"/>
      <c r="M139" s="121"/>
      <c r="P139" s="122">
        <f>SUM(P140:P173)</f>
        <v>0</v>
      </c>
      <c r="R139" s="122">
        <f>SUM(R140:R173)</f>
        <v>0.663543</v>
      </c>
      <c r="T139" s="123">
        <f>SUM(T140:T173)</f>
        <v>0</v>
      </c>
      <c r="AR139" s="117" t="s">
        <v>84</v>
      </c>
      <c r="AT139" s="124" t="s">
        <v>73</v>
      </c>
      <c r="AU139" s="124" t="s">
        <v>82</v>
      </c>
      <c r="AY139" s="117" t="s">
        <v>138</v>
      </c>
      <c r="BK139" s="125">
        <f>SUM(BK140:BK173)</f>
        <v>0</v>
      </c>
    </row>
    <row r="140" spans="2:65" s="1" customFormat="1" ht="16.5" customHeight="1">
      <c r="B140" s="32"/>
      <c r="C140" s="128" t="s">
        <v>248</v>
      </c>
      <c r="D140" s="128" t="s">
        <v>141</v>
      </c>
      <c r="E140" s="129" t="s">
        <v>690</v>
      </c>
      <c r="F140" s="130" t="s">
        <v>691</v>
      </c>
      <c r="G140" s="131" t="s">
        <v>256</v>
      </c>
      <c r="H140" s="132">
        <v>141</v>
      </c>
      <c r="I140" s="133"/>
      <c r="J140" s="134">
        <f>ROUND(I140*H140,2)</f>
        <v>0</v>
      </c>
      <c r="K140" s="130" t="s">
        <v>145</v>
      </c>
      <c r="L140" s="32"/>
      <c r="M140" s="135" t="s">
        <v>19</v>
      </c>
      <c r="N140" s="136" t="s">
        <v>45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242</v>
      </c>
      <c r="AT140" s="139" t="s">
        <v>141</v>
      </c>
      <c r="AU140" s="139" t="s">
        <v>84</v>
      </c>
      <c r="AY140" s="17" t="s">
        <v>138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82</v>
      </c>
      <c r="BK140" s="140">
        <f>ROUND(I140*H140,2)</f>
        <v>0</v>
      </c>
      <c r="BL140" s="17" t="s">
        <v>242</v>
      </c>
      <c r="BM140" s="139" t="s">
        <v>1613</v>
      </c>
    </row>
    <row r="141" spans="2:47" s="1" customFormat="1" ht="11.25">
      <c r="B141" s="32"/>
      <c r="D141" s="141" t="s">
        <v>147</v>
      </c>
      <c r="F141" s="142" t="s">
        <v>693</v>
      </c>
      <c r="I141" s="143"/>
      <c r="L141" s="32"/>
      <c r="M141" s="144"/>
      <c r="T141" s="53"/>
      <c r="AT141" s="17" t="s">
        <v>147</v>
      </c>
      <c r="AU141" s="17" t="s">
        <v>84</v>
      </c>
    </row>
    <row r="142" spans="2:51" s="13" customFormat="1" ht="11.25">
      <c r="B142" s="152"/>
      <c r="D142" s="146" t="s">
        <v>149</v>
      </c>
      <c r="E142" s="153" t="s">
        <v>19</v>
      </c>
      <c r="F142" s="154" t="s">
        <v>1614</v>
      </c>
      <c r="H142" s="155">
        <v>113</v>
      </c>
      <c r="I142" s="156"/>
      <c r="L142" s="152"/>
      <c r="M142" s="157"/>
      <c r="T142" s="158"/>
      <c r="AT142" s="153" t="s">
        <v>149</v>
      </c>
      <c r="AU142" s="153" t="s">
        <v>84</v>
      </c>
      <c r="AV142" s="13" t="s">
        <v>84</v>
      </c>
      <c r="AW142" s="13" t="s">
        <v>36</v>
      </c>
      <c r="AX142" s="13" t="s">
        <v>74</v>
      </c>
      <c r="AY142" s="153" t="s">
        <v>138</v>
      </c>
    </row>
    <row r="143" spans="2:51" s="13" customFormat="1" ht="11.25">
      <c r="B143" s="152"/>
      <c r="D143" s="146" t="s">
        <v>149</v>
      </c>
      <c r="E143" s="153" t="s">
        <v>19</v>
      </c>
      <c r="F143" s="154" t="s">
        <v>1615</v>
      </c>
      <c r="H143" s="155">
        <v>28</v>
      </c>
      <c r="I143" s="156"/>
      <c r="L143" s="152"/>
      <c r="M143" s="157"/>
      <c r="T143" s="158"/>
      <c r="AT143" s="153" t="s">
        <v>149</v>
      </c>
      <c r="AU143" s="153" t="s">
        <v>84</v>
      </c>
      <c r="AV143" s="13" t="s">
        <v>84</v>
      </c>
      <c r="AW143" s="13" t="s">
        <v>36</v>
      </c>
      <c r="AX143" s="13" t="s">
        <v>74</v>
      </c>
      <c r="AY143" s="153" t="s">
        <v>138</v>
      </c>
    </row>
    <row r="144" spans="2:51" s="14" customFormat="1" ht="11.25">
      <c r="B144" s="159"/>
      <c r="D144" s="146" t="s">
        <v>149</v>
      </c>
      <c r="E144" s="160" t="s">
        <v>19</v>
      </c>
      <c r="F144" s="161" t="s">
        <v>202</v>
      </c>
      <c r="H144" s="162">
        <v>141</v>
      </c>
      <c r="I144" s="163"/>
      <c r="L144" s="159"/>
      <c r="M144" s="164"/>
      <c r="T144" s="165"/>
      <c r="AT144" s="160" t="s">
        <v>149</v>
      </c>
      <c r="AU144" s="160" t="s">
        <v>84</v>
      </c>
      <c r="AV144" s="14" t="s">
        <v>139</v>
      </c>
      <c r="AW144" s="14" t="s">
        <v>36</v>
      </c>
      <c r="AX144" s="14" t="s">
        <v>82</v>
      </c>
      <c r="AY144" s="160" t="s">
        <v>138</v>
      </c>
    </row>
    <row r="145" spans="2:65" s="1" customFormat="1" ht="16.5" customHeight="1">
      <c r="B145" s="32"/>
      <c r="C145" s="169" t="s">
        <v>253</v>
      </c>
      <c r="D145" s="169" t="s">
        <v>397</v>
      </c>
      <c r="E145" s="170" t="s">
        <v>695</v>
      </c>
      <c r="F145" s="171" t="s">
        <v>696</v>
      </c>
      <c r="G145" s="172" t="s">
        <v>256</v>
      </c>
      <c r="H145" s="173">
        <v>118.65</v>
      </c>
      <c r="I145" s="174"/>
      <c r="J145" s="175">
        <f>ROUND(I145*H145,2)</f>
        <v>0</v>
      </c>
      <c r="K145" s="171" t="s">
        <v>145</v>
      </c>
      <c r="L145" s="176"/>
      <c r="M145" s="177" t="s">
        <v>19</v>
      </c>
      <c r="N145" s="178" t="s">
        <v>45</v>
      </c>
      <c r="P145" s="137">
        <f>O145*H145</f>
        <v>0</v>
      </c>
      <c r="Q145" s="137">
        <v>6E-05</v>
      </c>
      <c r="R145" s="137">
        <f>Q145*H145</f>
        <v>0.007119</v>
      </c>
      <c r="S145" s="137">
        <v>0</v>
      </c>
      <c r="T145" s="138">
        <f>S145*H145</f>
        <v>0</v>
      </c>
      <c r="AR145" s="139" t="s">
        <v>348</v>
      </c>
      <c r="AT145" s="139" t="s">
        <v>397</v>
      </c>
      <c r="AU145" s="139" t="s">
        <v>84</v>
      </c>
      <c r="AY145" s="17" t="s">
        <v>138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82</v>
      </c>
      <c r="BK145" s="140">
        <f>ROUND(I145*H145,2)</f>
        <v>0</v>
      </c>
      <c r="BL145" s="17" t="s">
        <v>242</v>
      </c>
      <c r="BM145" s="139" t="s">
        <v>1616</v>
      </c>
    </row>
    <row r="146" spans="2:51" s="13" customFormat="1" ht="11.25">
      <c r="B146" s="152"/>
      <c r="D146" s="146" t="s">
        <v>149</v>
      </c>
      <c r="F146" s="154" t="s">
        <v>1617</v>
      </c>
      <c r="H146" s="155">
        <v>118.65</v>
      </c>
      <c r="I146" s="156"/>
      <c r="L146" s="152"/>
      <c r="M146" s="157"/>
      <c r="T146" s="158"/>
      <c r="AT146" s="153" t="s">
        <v>149</v>
      </c>
      <c r="AU146" s="153" t="s">
        <v>84</v>
      </c>
      <c r="AV146" s="13" t="s">
        <v>84</v>
      </c>
      <c r="AW146" s="13" t="s">
        <v>4</v>
      </c>
      <c r="AX146" s="13" t="s">
        <v>82</v>
      </c>
      <c r="AY146" s="153" t="s">
        <v>138</v>
      </c>
    </row>
    <row r="147" spans="2:65" s="1" customFormat="1" ht="16.5" customHeight="1">
      <c r="B147" s="32"/>
      <c r="C147" s="169" t="s">
        <v>259</v>
      </c>
      <c r="D147" s="169" t="s">
        <v>397</v>
      </c>
      <c r="E147" s="170" t="s">
        <v>1618</v>
      </c>
      <c r="F147" s="171" t="s">
        <v>1619</v>
      </c>
      <c r="G147" s="172" t="s">
        <v>256</v>
      </c>
      <c r="H147" s="173">
        <v>29.4</v>
      </c>
      <c r="I147" s="174"/>
      <c r="J147" s="175">
        <f>ROUND(I147*H147,2)</f>
        <v>0</v>
      </c>
      <c r="K147" s="171" t="s">
        <v>145</v>
      </c>
      <c r="L147" s="176"/>
      <c r="M147" s="177" t="s">
        <v>19</v>
      </c>
      <c r="N147" s="178" t="s">
        <v>45</v>
      </c>
      <c r="P147" s="137">
        <f>O147*H147</f>
        <v>0</v>
      </c>
      <c r="Q147" s="137">
        <v>0.00026</v>
      </c>
      <c r="R147" s="137">
        <f>Q147*H147</f>
        <v>0.007643999999999999</v>
      </c>
      <c r="S147" s="137">
        <v>0</v>
      </c>
      <c r="T147" s="138">
        <f>S147*H147</f>
        <v>0</v>
      </c>
      <c r="AR147" s="139" t="s">
        <v>348</v>
      </c>
      <c r="AT147" s="139" t="s">
        <v>397</v>
      </c>
      <c r="AU147" s="139" t="s">
        <v>84</v>
      </c>
      <c r="AY147" s="17" t="s">
        <v>138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82</v>
      </c>
      <c r="BK147" s="140">
        <f>ROUND(I147*H147,2)</f>
        <v>0</v>
      </c>
      <c r="BL147" s="17" t="s">
        <v>242</v>
      </c>
      <c r="BM147" s="139" t="s">
        <v>1620</v>
      </c>
    </row>
    <row r="148" spans="2:51" s="13" customFormat="1" ht="11.25">
      <c r="B148" s="152"/>
      <c r="D148" s="146" t="s">
        <v>149</v>
      </c>
      <c r="F148" s="154" t="s">
        <v>1621</v>
      </c>
      <c r="H148" s="155">
        <v>29.4</v>
      </c>
      <c r="I148" s="156"/>
      <c r="L148" s="152"/>
      <c r="M148" s="157"/>
      <c r="T148" s="158"/>
      <c r="AT148" s="153" t="s">
        <v>149</v>
      </c>
      <c r="AU148" s="153" t="s">
        <v>84</v>
      </c>
      <c r="AV148" s="13" t="s">
        <v>84</v>
      </c>
      <c r="AW148" s="13" t="s">
        <v>4</v>
      </c>
      <c r="AX148" s="13" t="s">
        <v>82</v>
      </c>
      <c r="AY148" s="153" t="s">
        <v>138</v>
      </c>
    </row>
    <row r="149" spans="2:65" s="1" customFormat="1" ht="16.5" customHeight="1">
      <c r="B149" s="32"/>
      <c r="C149" s="128" t="s">
        <v>266</v>
      </c>
      <c r="D149" s="128" t="s">
        <v>141</v>
      </c>
      <c r="E149" s="129" t="s">
        <v>1622</v>
      </c>
      <c r="F149" s="130" t="s">
        <v>1623</v>
      </c>
      <c r="G149" s="131" t="s">
        <v>256</v>
      </c>
      <c r="H149" s="132">
        <v>161</v>
      </c>
      <c r="I149" s="133"/>
      <c r="J149" s="134">
        <f>ROUND(I149*H149,2)</f>
        <v>0</v>
      </c>
      <c r="K149" s="130" t="s">
        <v>145</v>
      </c>
      <c r="L149" s="32"/>
      <c r="M149" s="135" t="s">
        <v>19</v>
      </c>
      <c r="N149" s="136" t="s">
        <v>45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242</v>
      </c>
      <c r="AT149" s="139" t="s">
        <v>141</v>
      </c>
      <c r="AU149" s="139" t="s">
        <v>84</v>
      </c>
      <c r="AY149" s="17" t="s">
        <v>138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82</v>
      </c>
      <c r="BK149" s="140">
        <f>ROUND(I149*H149,2)</f>
        <v>0</v>
      </c>
      <c r="BL149" s="17" t="s">
        <v>242</v>
      </c>
      <c r="BM149" s="139" t="s">
        <v>1624</v>
      </c>
    </row>
    <row r="150" spans="2:47" s="1" customFormat="1" ht="11.25">
      <c r="B150" s="32"/>
      <c r="D150" s="141" t="s">
        <v>147</v>
      </c>
      <c r="F150" s="142" t="s">
        <v>1625</v>
      </c>
      <c r="I150" s="143"/>
      <c r="L150" s="32"/>
      <c r="M150" s="144"/>
      <c r="T150" s="53"/>
      <c r="AT150" s="17" t="s">
        <v>147</v>
      </c>
      <c r="AU150" s="17" t="s">
        <v>84</v>
      </c>
    </row>
    <row r="151" spans="2:51" s="13" customFormat="1" ht="11.25">
      <c r="B151" s="152"/>
      <c r="D151" s="146" t="s">
        <v>149</v>
      </c>
      <c r="E151" s="153" t="s">
        <v>19</v>
      </c>
      <c r="F151" s="154" t="s">
        <v>1626</v>
      </c>
      <c r="H151" s="155">
        <v>161</v>
      </c>
      <c r="I151" s="156"/>
      <c r="L151" s="152"/>
      <c r="M151" s="157"/>
      <c r="T151" s="158"/>
      <c r="AT151" s="153" t="s">
        <v>149</v>
      </c>
      <c r="AU151" s="153" t="s">
        <v>84</v>
      </c>
      <c r="AV151" s="13" t="s">
        <v>84</v>
      </c>
      <c r="AW151" s="13" t="s">
        <v>36</v>
      </c>
      <c r="AX151" s="13" t="s">
        <v>82</v>
      </c>
      <c r="AY151" s="153" t="s">
        <v>138</v>
      </c>
    </row>
    <row r="152" spans="2:65" s="1" customFormat="1" ht="24.2" customHeight="1">
      <c r="B152" s="32"/>
      <c r="C152" s="169" t="s">
        <v>7</v>
      </c>
      <c r="D152" s="169" t="s">
        <v>397</v>
      </c>
      <c r="E152" s="170" t="s">
        <v>1029</v>
      </c>
      <c r="F152" s="171" t="s">
        <v>1627</v>
      </c>
      <c r="G152" s="172" t="s">
        <v>256</v>
      </c>
      <c r="H152" s="173">
        <v>169.05</v>
      </c>
      <c r="I152" s="174"/>
      <c r="J152" s="175">
        <f>ROUND(I152*H152,2)</f>
        <v>0</v>
      </c>
      <c r="K152" s="171" t="s">
        <v>19</v>
      </c>
      <c r="L152" s="176"/>
      <c r="M152" s="177" t="s">
        <v>19</v>
      </c>
      <c r="N152" s="178" t="s">
        <v>45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348</v>
      </c>
      <c r="AT152" s="139" t="s">
        <v>397</v>
      </c>
      <c r="AU152" s="139" t="s">
        <v>84</v>
      </c>
      <c r="AY152" s="17" t="s">
        <v>138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7" t="s">
        <v>82</v>
      </c>
      <c r="BK152" s="140">
        <f>ROUND(I152*H152,2)</f>
        <v>0</v>
      </c>
      <c r="BL152" s="17" t="s">
        <v>242</v>
      </c>
      <c r="BM152" s="139" t="s">
        <v>1628</v>
      </c>
    </row>
    <row r="153" spans="2:51" s="13" customFormat="1" ht="11.25">
      <c r="B153" s="152"/>
      <c r="D153" s="146" t="s">
        <v>149</v>
      </c>
      <c r="F153" s="154" t="s">
        <v>1629</v>
      </c>
      <c r="H153" s="155">
        <v>169.05</v>
      </c>
      <c r="I153" s="156"/>
      <c r="L153" s="152"/>
      <c r="M153" s="157"/>
      <c r="T153" s="158"/>
      <c r="AT153" s="153" t="s">
        <v>149</v>
      </c>
      <c r="AU153" s="153" t="s">
        <v>84</v>
      </c>
      <c r="AV153" s="13" t="s">
        <v>84</v>
      </c>
      <c r="AW153" s="13" t="s">
        <v>4</v>
      </c>
      <c r="AX153" s="13" t="s">
        <v>82</v>
      </c>
      <c r="AY153" s="153" t="s">
        <v>138</v>
      </c>
    </row>
    <row r="154" spans="2:65" s="1" customFormat="1" ht="16.5" customHeight="1">
      <c r="B154" s="32"/>
      <c r="C154" s="128" t="s">
        <v>278</v>
      </c>
      <c r="D154" s="128" t="s">
        <v>141</v>
      </c>
      <c r="E154" s="129" t="s">
        <v>1630</v>
      </c>
      <c r="F154" s="130" t="s">
        <v>1631</v>
      </c>
      <c r="G154" s="131" t="s">
        <v>256</v>
      </c>
      <c r="H154" s="132">
        <v>100</v>
      </c>
      <c r="I154" s="133"/>
      <c r="J154" s="134">
        <f>ROUND(I154*H154,2)</f>
        <v>0</v>
      </c>
      <c r="K154" s="130" t="s">
        <v>145</v>
      </c>
      <c r="L154" s="32"/>
      <c r="M154" s="135" t="s">
        <v>19</v>
      </c>
      <c r="N154" s="136" t="s">
        <v>45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242</v>
      </c>
      <c r="AT154" s="139" t="s">
        <v>141</v>
      </c>
      <c r="AU154" s="139" t="s">
        <v>84</v>
      </c>
      <c r="AY154" s="17" t="s">
        <v>138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82</v>
      </c>
      <c r="BK154" s="140">
        <f>ROUND(I154*H154,2)</f>
        <v>0</v>
      </c>
      <c r="BL154" s="17" t="s">
        <v>242</v>
      </c>
      <c r="BM154" s="139" t="s">
        <v>1632</v>
      </c>
    </row>
    <row r="155" spans="2:47" s="1" customFormat="1" ht="11.25">
      <c r="B155" s="32"/>
      <c r="D155" s="141" t="s">
        <v>147</v>
      </c>
      <c r="F155" s="142" t="s">
        <v>1633</v>
      </c>
      <c r="I155" s="143"/>
      <c r="L155" s="32"/>
      <c r="M155" s="144"/>
      <c r="T155" s="53"/>
      <c r="AT155" s="17" t="s">
        <v>147</v>
      </c>
      <c r="AU155" s="17" t="s">
        <v>84</v>
      </c>
    </row>
    <row r="156" spans="2:65" s="1" customFormat="1" ht="16.5" customHeight="1">
      <c r="B156" s="32"/>
      <c r="C156" s="169" t="s">
        <v>283</v>
      </c>
      <c r="D156" s="169" t="s">
        <v>397</v>
      </c>
      <c r="E156" s="170" t="s">
        <v>1634</v>
      </c>
      <c r="F156" s="171" t="s">
        <v>1635</v>
      </c>
      <c r="G156" s="172" t="s">
        <v>256</v>
      </c>
      <c r="H156" s="173">
        <v>100</v>
      </c>
      <c r="I156" s="174"/>
      <c r="J156" s="175">
        <f>ROUND(I156*H156,2)</f>
        <v>0</v>
      </c>
      <c r="K156" s="171" t="s">
        <v>145</v>
      </c>
      <c r="L156" s="176"/>
      <c r="M156" s="177" t="s">
        <v>19</v>
      </c>
      <c r="N156" s="178" t="s">
        <v>45</v>
      </c>
      <c r="P156" s="137">
        <f>O156*H156</f>
        <v>0</v>
      </c>
      <c r="Q156" s="137">
        <v>0.0019</v>
      </c>
      <c r="R156" s="137">
        <f>Q156*H156</f>
        <v>0.19</v>
      </c>
      <c r="S156" s="137">
        <v>0</v>
      </c>
      <c r="T156" s="138">
        <f>S156*H156</f>
        <v>0</v>
      </c>
      <c r="AR156" s="139" t="s">
        <v>348</v>
      </c>
      <c r="AT156" s="139" t="s">
        <v>397</v>
      </c>
      <c r="AU156" s="139" t="s">
        <v>84</v>
      </c>
      <c r="AY156" s="17" t="s">
        <v>138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7" t="s">
        <v>82</v>
      </c>
      <c r="BK156" s="140">
        <f>ROUND(I156*H156,2)</f>
        <v>0</v>
      </c>
      <c r="BL156" s="17" t="s">
        <v>242</v>
      </c>
      <c r="BM156" s="139" t="s">
        <v>1636</v>
      </c>
    </row>
    <row r="157" spans="2:65" s="1" customFormat="1" ht="16.5" customHeight="1">
      <c r="B157" s="32"/>
      <c r="C157" s="128" t="s">
        <v>298</v>
      </c>
      <c r="D157" s="128" t="s">
        <v>141</v>
      </c>
      <c r="E157" s="129" t="s">
        <v>1637</v>
      </c>
      <c r="F157" s="130" t="s">
        <v>1638</v>
      </c>
      <c r="G157" s="131" t="s">
        <v>239</v>
      </c>
      <c r="H157" s="132">
        <v>50</v>
      </c>
      <c r="I157" s="133"/>
      <c r="J157" s="134">
        <f>ROUND(I157*H157,2)</f>
        <v>0</v>
      </c>
      <c r="K157" s="130" t="s">
        <v>145</v>
      </c>
      <c r="L157" s="32"/>
      <c r="M157" s="135" t="s">
        <v>19</v>
      </c>
      <c r="N157" s="136" t="s">
        <v>45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242</v>
      </c>
      <c r="AT157" s="139" t="s">
        <v>141</v>
      </c>
      <c r="AU157" s="139" t="s">
        <v>84</v>
      </c>
      <c r="AY157" s="17" t="s">
        <v>138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7" t="s">
        <v>82</v>
      </c>
      <c r="BK157" s="140">
        <f>ROUND(I157*H157,2)</f>
        <v>0</v>
      </c>
      <c r="BL157" s="17" t="s">
        <v>242</v>
      </c>
      <c r="BM157" s="139" t="s">
        <v>1639</v>
      </c>
    </row>
    <row r="158" spans="2:47" s="1" customFormat="1" ht="11.25">
      <c r="B158" s="32"/>
      <c r="D158" s="141" t="s">
        <v>147</v>
      </c>
      <c r="F158" s="142" t="s">
        <v>1640</v>
      </c>
      <c r="I158" s="143"/>
      <c r="L158" s="32"/>
      <c r="M158" s="144"/>
      <c r="T158" s="53"/>
      <c r="AT158" s="17" t="s">
        <v>147</v>
      </c>
      <c r="AU158" s="17" t="s">
        <v>84</v>
      </c>
    </row>
    <row r="159" spans="2:65" s="1" customFormat="1" ht="16.5" customHeight="1">
      <c r="B159" s="32"/>
      <c r="C159" s="169" t="s">
        <v>305</v>
      </c>
      <c r="D159" s="169" t="s">
        <v>397</v>
      </c>
      <c r="E159" s="170" t="s">
        <v>1641</v>
      </c>
      <c r="F159" s="171" t="s">
        <v>1642</v>
      </c>
      <c r="G159" s="172" t="s">
        <v>239</v>
      </c>
      <c r="H159" s="173">
        <v>50</v>
      </c>
      <c r="I159" s="174"/>
      <c r="J159" s="175">
        <f>ROUND(I159*H159,2)</f>
        <v>0</v>
      </c>
      <c r="K159" s="171" t="s">
        <v>145</v>
      </c>
      <c r="L159" s="176"/>
      <c r="M159" s="177" t="s">
        <v>19</v>
      </c>
      <c r="N159" s="178" t="s">
        <v>45</v>
      </c>
      <c r="P159" s="137">
        <f>O159*H159</f>
        <v>0</v>
      </c>
      <c r="Q159" s="137">
        <v>0.00045</v>
      </c>
      <c r="R159" s="137">
        <f>Q159*H159</f>
        <v>0.0225</v>
      </c>
      <c r="S159" s="137">
        <v>0</v>
      </c>
      <c r="T159" s="138">
        <f>S159*H159</f>
        <v>0</v>
      </c>
      <c r="AR159" s="139" t="s">
        <v>348</v>
      </c>
      <c r="AT159" s="139" t="s">
        <v>397</v>
      </c>
      <c r="AU159" s="139" t="s">
        <v>84</v>
      </c>
      <c r="AY159" s="17" t="s">
        <v>138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7" t="s">
        <v>82</v>
      </c>
      <c r="BK159" s="140">
        <f>ROUND(I159*H159,2)</f>
        <v>0</v>
      </c>
      <c r="BL159" s="17" t="s">
        <v>242</v>
      </c>
      <c r="BM159" s="139" t="s">
        <v>1643</v>
      </c>
    </row>
    <row r="160" spans="2:65" s="1" customFormat="1" ht="16.5" customHeight="1">
      <c r="B160" s="32"/>
      <c r="C160" s="128" t="s">
        <v>310</v>
      </c>
      <c r="D160" s="128" t="s">
        <v>141</v>
      </c>
      <c r="E160" s="129" t="s">
        <v>1644</v>
      </c>
      <c r="F160" s="130" t="s">
        <v>1645</v>
      </c>
      <c r="G160" s="131" t="s">
        <v>239</v>
      </c>
      <c r="H160" s="132">
        <v>200</v>
      </c>
      <c r="I160" s="133"/>
      <c r="J160" s="134">
        <f>ROUND(I160*H160,2)</f>
        <v>0</v>
      </c>
      <c r="K160" s="130" t="s">
        <v>145</v>
      </c>
      <c r="L160" s="32"/>
      <c r="M160" s="135" t="s">
        <v>19</v>
      </c>
      <c r="N160" s="136" t="s">
        <v>45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242</v>
      </c>
      <c r="AT160" s="139" t="s">
        <v>141</v>
      </c>
      <c r="AU160" s="139" t="s">
        <v>84</v>
      </c>
      <c r="AY160" s="17" t="s">
        <v>138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82</v>
      </c>
      <c r="BK160" s="140">
        <f>ROUND(I160*H160,2)</f>
        <v>0</v>
      </c>
      <c r="BL160" s="17" t="s">
        <v>242</v>
      </c>
      <c r="BM160" s="139" t="s">
        <v>1646</v>
      </c>
    </row>
    <row r="161" spans="2:47" s="1" customFormat="1" ht="11.25">
      <c r="B161" s="32"/>
      <c r="D161" s="141" t="s">
        <v>147</v>
      </c>
      <c r="F161" s="142" t="s">
        <v>1647</v>
      </c>
      <c r="I161" s="143"/>
      <c r="L161" s="32"/>
      <c r="M161" s="144"/>
      <c r="T161" s="53"/>
      <c r="AT161" s="17" t="s">
        <v>147</v>
      </c>
      <c r="AU161" s="17" t="s">
        <v>84</v>
      </c>
    </row>
    <row r="162" spans="2:65" s="1" customFormat="1" ht="16.5" customHeight="1">
      <c r="B162" s="32"/>
      <c r="C162" s="169" t="s">
        <v>315</v>
      </c>
      <c r="D162" s="169" t="s">
        <v>397</v>
      </c>
      <c r="E162" s="170" t="s">
        <v>1648</v>
      </c>
      <c r="F162" s="171" t="s">
        <v>1649</v>
      </c>
      <c r="G162" s="172" t="s">
        <v>239</v>
      </c>
      <c r="H162" s="173">
        <v>200</v>
      </c>
      <c r="I162" s="174"/>
      <c r="J162" s="175">
        <f>ROUND(I162*H162,2)</f>
        <v>0</v>
      </c>
      <c r="K162" s="171" t="s">
        <v>145</v>
      </c>
      <c r="L162" s="176"/>
      <c r="M162" s="177" t="s">
        <v>19</v>
      </c>
      <c r="N162" s="178" t="s">
        <v>45</v>
      </c>
      <c r="P162" s="137">
        <f>O162*H162</f>
        <v>0</v>
      </c>
      <c r="Q162" s="137">
        <v>9E-05</v>
      </c>
      <c r="R162" s="137">
        <f>Q162*H162</f>
        <v>0.018000000000000002</v>
      </c>
      <c r="S162" s="137">
        <v>0</v>
      </c>
      <c r="T162" s="138">
        <f>S162*H162</f>
        <v>0</v>
      </c>
      <c r="AR162" s="139" t="s">
        <v>348</v>
      </c>
      <c r="AT162" s="139" t="s">
        <v>397</v>
      </c>
      <c r="AU162" s="139" t="s">
        <v>84</v>
      </c>
      <c r="AY162" s="17" t="s">
        <v>138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7" t="s">
        <v>82</v>
      </c>
      <c r="BK162" s="140">
        <f>ROUND(I162*H162,2)</f>
        <v>0</v>
      </c>
      <c r="BL162" s="17" t="s">
        <v>242</v>
      </c>
      <c r="BM162" s="139" t="s">
        <v>1650</v>
      </c>
    </row>
    <row r="163" spans="2:65" s="1" customFormat="1" ht="16.5" customHeight="1">
      <c r="B163" s="32"/>
      <c r="C163" s="128" t="s">
        <v>320</v>
      </c>
      <c r="D163" s="128" t="s">
        <v>141</v>
      </c>
      <c r="E163" s="129" t="s">
        <v>1651</v>
      </c>
      <c r="F163" s="130" t="s">
        <v>1652</v>
      </c>
      <c r="G163" s="131" t="s">
        <v>256</v>
      </c>
      <c r="H163" s="132">
        <v>5640</v>
      </c>
      <c r="I163" s="133"/>
      <c r="J163" s="134">
        <f>ROUND(I163*H163,2)</f>
        <v>0</v>
      </c>
      <c r="K163" s="130" t="s">
        <v>145</v>
      </c>
      <c r="L163" s="32"/>
      <c r="M163" s="135" t="s">
        <v>19</v>
      </c>
      <c r="N163" s="136" t="s">
        <v>45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242</v>
      </c>
      <c r="AT163" s="139" t="s">
        <v>141</v>
      </c>
      <c r="AU163" s="139" t="s">
        <v>84</v>
      </c>
      <c r="AY163" s="17" t="s">
        <v>138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82</v>
      </c>
      <c r="BK163" s="140">
        <f>ROUND(I163*H163,2)</f>
        <v>0</v>
      </c>
      <c r="BL163" s="17" t="s">
        <v>242</v>
      </c>
      <c r="BM163" s="139" t="s">
        <v>1653</v>
      </c>
    </row>
    <row r="164" spans="2:47" s="1" customFormat="1" ht="11.25">
      <c r="B164" s="32"/>
      <c r="D164" s="141" t="s">
        <v>147</v>
      </c>
      <c r="F164" s="142" t="s">
        <v>1654</v>
      </c>
      <c r="I164" s="143"/>
      <c r="L164" s="32"/>
      <c r="M164" s="144"/>
      <c r="T164" s="53"/>
      <c r="AT164" s="17" t="s">
        <v>147</v>
      </c>
      <c r="AU164" s="17" t="s">
        <v>84</v>
      </c>
    </row>
    <row r="165" spans="2:65" s="1" customFormat="1" ht="21.75" customHeight="1">
      <c r="B165" s="32"/>
      <c r="C165" s="169" t="s">
        <v>327</v>
      </c>
      <c r="D165" s="169" t="s">
        <v>397</v>
      </c>
      <c r="E165" s="170" t="s">
        <v>1655</v>
      </c>
      <c r="F165" s="171" t="s">
        <v>1656</v>
      </c>
      <c r="G165" s="172" t="s">
        <v>256</v>
      </c>
      <c r="H165" s="173">
        <v>6768</v>
      </c>
      <c r="I165" s="174"/>
      <c r="J165" s="175">
        <f>ROUND(I165*H165,2)</f>
        <v>0</v>
      </c>
      <c r="K165" s="171" t="s">
        <v>145</v>
      </c>
      <c r="L165" s="176"/>
      <c r="M165" s="177" t="s">
        <v>19</v>
      </c>
      <c r="N165" s="178" t="s">
        <v>45</v>
      </c>
      <c r="P165" s="137">
        <f>O165*H165</f>
        <v>0</v>
      </c>
      <c r="Q165" s="137">
        <v>6E-05</v>
      </c>
      <c r="R165" s="137">
        <f>Q165*H165</f>
        <v>0.40608</v>
      </c>
      <c r="S165" s="137">
        <v>0</v>
      </c>
      <c r="T165" s="138">
        <f>S165*H165</f>
        <v>0</v>
      </c>
      <c r="AR165" s="139" t="s">
        <v>348</v>
      </c>
      <c r="AT165" s="139" t="s">
        <v>397</v>
      </c>
      <c r="AU165" s="139" t="s">
        <v>84</v>
      </c>
      <c r="AY165" s="17" t="s">
        <v>138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82</v>
      </c>
      <c r="BK165" s="140">
        <f>ROUND(I165*H165,2)</f>
        <v>0</v>
      </c>
      <c r="BL165" s="17" t="s">
        <v>242</v>
      </c>
      <c r="BM165" s="139" t="s">
        <v>1657</v>
      </c>
    </row>
    <row r="166" spans="2:51" s="13" customFormat="1" ht="11.25">
      <c r="B166" s="152"/>
      <c r="D166" s="146" t="s">
        <v>149</v>
      </c>
      <c r="F166" s="154" t="s">
        <v>1658</v>
      </c>
      <c r="H166" s="155">
        <v>6768</v>
      </c>
      <c r="I166" s="156"/>
      <c r="L166" s="152"/>
      <c r="M166" s="157"/>
      <c r="T166" s="158"/>
      <c r="AT166" s="153" t="s">
        <v>149</v>
      </c>
      <c r="AU166" s="153" t="s">
        <v>84</v>
      </c>
      <c r="AV166" s="13" t="s">
        <v>84</v>
      </c>
      <c r="AW166" s="13" t="s">
        <v>4</v>
      </c>
      <c r="AX166" s="13" t="s">
        <v>82</v>
      </c>
      <c r="AY166" s="153" t="s">
        <v>138</v>
      </c>
    </row>
    <row r="167" spans="2:65" s="1" customFormat="1" ht="24.2" customHeight="1">
      <c r="B167" s="32"/>
      <c r="C167" s="128" t="s">
        <v>337</v>
      </c>
      <c r="D167" s="128" t="s">
        <v>141</v>
      </c>
      <c r="E167" s="129" t="s">
        <v>710</v>
      </c>
      <c r="F167" s="130" t="s">
        <v>711</v>
      </c>
      <c r="G167" s="131" t="s">
        <v>239</v>
      </c>
      <c r="H167" s="132">
        <v>61</v>
      </c>
      <c r="I167" s="133"/>
      <c r="J167" s="134">
        <f>ROUND(I167*H167,2)</f>
        <v>0</v>
      </c>
      <c r="K167" s="130" t="s">
        <v>145</v>
      </c>
      <c r="L167" s="32"/>
      <c r="M167" s="135" t="s">
        <v>19</v>
      </c>
      <c r="N167" s="136" t="s">
        <v>45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242</v>
      </c>
      <c r="AT167" s="139" t="s">
        <v>141</v>
      </c>
      <c r="AU167" s="139" t="s">
        <v>84</v>
      </c>
      <c r="AY167" s="17" t="s">
        <v>138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7" t="s">
        <v>82</v>
      </c>
      <c r="BK167" s="140">
        <f>ROUND(I167*H167,2)</f>
        <v>0</v>
      </c>
      <c r="BL167" s="17" t="s">
        <v>242</v>
      </c>
      <c r="BM167" s="139" t="s">
        <v>1659</v>
      </c>
    </row>
    <row r="168" spans="2:47" s="1" customFormat="1" ht="11.25">
      <c r="B168" s="32"/>
      <c r="D168" s="141" t="s">
        <v>147</v>
      </c>
      <c r="F168" s="142" t="s">
        <v>713</v>
      </c>
      <c r="I168" s="143"/>
      <c r="L168" s="32"/>
      <c r="M168" s="144"/>
      <c r="T168" s="53"/>
      <c r="AT168" s="17" t="s">
        <v>147</v>
      </c>
      <c r="AU168" s="17" t="s">
        <v>84</v>
      </c>
    </row>
    <row r="169" spans="2:51" s="13" customFormat="1" ht="11.25">
      <c r="B169" s="152"/>
      <c r="D169" s="146" t="s">
        <v>149</v>
      </c>
      <c r="E169" s="153" t="s">
        <v>19</v>
      </c>
      <c r="F169" s="154" t="s">
        <v>1660</v>
      </c>
      <c r="H169" s="155">
        <v>61</v>
      </c>
      <c r="I169" s="156"/>
      <c r="L169" s="152"/>
      <c r="M169" s="157"/>
      <c r="T169" s="158"/>
      <c r="AT169" s="153" t="s">
        <v>149</v>
      </c>
      <c r="AU169" s="153" t="s">
        <v>84</v>
      </c>
      <c r="AV169" s="13" t="s">
        <v>84</v>
      </c>
      <c r="AW169" s="13" t="s">
        <v>36</v>
      </c>
      <c r="AX169" s="13" t="s">
        <v>82</v>
      </c>
      <c r="AY169" s="153" t="s">
        <v>138</v>
      </c>
    </row>
    <row r="170" spans="2:65" s="1" customFormat="1" ht="16.5" customHeight="1">
      <c r="B170" s="32"/>
      <c r="C170" s="169" t="s">
        <v>343</v>
      </c>
      <c r="D170" s="169" t="s">
        <v>397</v>
      </c>
      <c r="E170" s="170" t="s">
        <v>715</v>
      </c>
      <c r="F170" s="171" t="s">
        <v>716</v>
      </c>
      <c r="G170" s="172" t="s">
        <v>239</v>
      </c>
      <c r="H170" s="173">
        <v>61</v>
      </c>
      <c r="I170" s="174"/>
      <c r="J170" s="175">
        <f>ROUND(I170*H170,2)</f>
        <v>0</v>
      </c>
      <c r="K170" s="171" t="s">
        <v>145</v>
      </c>
      <c r="L170" s="176"/>
      <c r="M170" s="177" t="s">
        <v>19</v>
      </c>
      <c r="N170" s="178" t="s">
        <v>45</v>
      </c>
      <c r="P170" s="137">
        <f>O170*H170</f>
        <v>0</v>
      </c>
      <c r="Q170" s="137">
        <v>0.0001</v>
      </c>
      <c r="R170" s="137">
        <f>Q170*H170</f>
        <v>0.0061</v>
      </c>
      <c r="S170" s="137">
        <v>0</v>
      </c>
      <c r="T170" s="138">
        <f>S170*H170</f>
        <v>0</v>
      </c>
      <c r="AR170" s="139" t="s">
        <v>348</v>
      </c>
      <c r="AT170" s="139" t="s">
        <v>397</v>
      </c>
      <c r="AU170" s="139" t="s">
        <v>84</v>
      </c>
      <c r="AY170" s="17" t="s">
        <v>138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82</v>
      </c>
      <c r="BK170" s="140">
        <f>ROUND(I170*H170,2)</f>
        <v>0</v>
      </c>
      <c r="BL170" s="17" t="s">
        <v>242</v>
      </c>
      <c r="BM170" s="139" t="s">
        <v>1661</v>
      </c>
    </row>
    <row r="171" spans="2:65" s="1" customFormat="1" ht="16.5" customHeight="1">
      <c r="B171" s="32"/>
      <c r="C171" s="169" t="s">
        <v>348</v>
      </c>
      <c r="D171" s="169" t="s">
        <v>397</v>
      </c>
      <c r="E171" s="170" t="s">
        <v>719</v>
      </c>
      <c r="F171" s="171" t="s">
        <v>720</v>
      </c>
      <c r="G171" s="172" t="s">
        <v>239</v>
      </c>
      <c r="H171" s="173">
        <v>61</v>
      </c>
      <c r="I171" s="174"/>
      <c r="J171" s="175">
        <f>ROUND(I171*H171,2)</f>
        <v>0</v>
      </c>
      <c r="K171" s="171" t="s">
        <v>145</v>
      </c>
      <c r="L171" s="176"/>
      <c r="M171" s="177" t="s">
        <v>19</v>
      </c>
      <c r="N171" s="178" t="s">
        <v>45</v>
      </c>
      <c r="P171" s="137">
        <f>O171*H171</f>
        <v>0</v>
      </c>
      <c r="Q171" s="137">
        <v>0.0001</v>
      </c>
      <c r="R171" s="137">
        <f>Q171*H171</f>
        <v>0.0061</v>
      </c>
      <c r="S171" s="137">
        <v>0</v>
      </c>
      <c r="T171" s="138">
        <f>S171*H171</f>
        <v>0</v>
      </c>
      <c r="AR171" s="139" t="s">
        <v>348</v>
      </c>
      <c r="AT171" s="139" t="s">
        <v>397</v>
      </c>
      <c r="AU171" s="139" t="s">
        <v>84</v>
      </c>
      <c r="AY171" s="17" t="s">
        <v>138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7" t="s">
        <v>82</v>
      </c>
      <c r="BK171" s="140">
        <f>ROUND(I171*H171,2)</f>
        <v>0</v>
      </c>
      <c r="BL171" s="17" t="s">
        <v>242</v>
      </c>
      <c r="BM171" s="139" t="s">
        <v>1662</v>
      </c>
    </row>
    <row r="172" spans="2:65" s="1" customFormat="1" ht="24.2" customHeight="1">
      <c r="B172" s="32"/>
      <c r="C172" s="128" t="s">
        <v>355</v>
      </c>
      <c r="D172" s="128" t="s">
        <v>141</v>
      </c>
      <c r="E172" s="129" t="s">
        <v>731</v>
      </c>
      <c r="F172" s="130" t="s">
        <v>732</v>
      </c>
      <c r="G172" s="131" t="s">
        <v>405</v>
      </c>
      <c r="H172" s="179"/>
      <c r="I172" s="133"/>
      <c r="J172" s="134">
        <f>ROUND(I172*H172,2)</f>
        <v>0</v>
      </c>
      <c r="K172" s="130" t="s">
        <v>145</v>
      </c>
      <c r="L172" s="32"/>
      <c r="M172" s="135" t="s">
        <v>19</v>
      </c>
      <c r="N172" s="136" t="s">
        <v>45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242</v>
      </c>
      <c r="AT172" s="139" t="s">
        <v>141</v>
      </c>
      <c r="AU172" s="139" t="s">
        <v>84</v>
      </c>
      <c r="AY172" s="17" t="s">
        <v>138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82</v>
      </c>
      <c r="BK172" s="140">
        <f>ROUND(I172*H172,2)</f>
        <v>0</v>
      </c>
      <c r="BL172" s="17" t="s">
        <v>242</v>
      </c>
      <c r="BM172" s="139" t="s">
        <v>1663</v>
      </c>
    </row>
    <row r="173" spans="2:47" s="1" customFormat="1" ht="11.25">
      <c r="B173" s="32"/>
      <c r="D173" s="141" t="s">
        <v>147</v>
      </c>
      <c r="F173" s="142" t="s">
        <v>734</v>
      </c>
      <c r="I173" s="143"/>
      <c r="L173" s="32"/>
      <c r="M173" s="144"/>
      <c r="T173" s="53"/>
      <c r="AT173" s="17" t="s">
        <v>147</v>
      </c>
      <c r="AU173" s="17" t="s">
        <v>84</v>
      </c>
    </row>
    <row r="174" spans="2:63" s="11" customFormat="1" ht="22.9" customHeight="1">
      <c r="B174" s="116"/>
      <c r="D174" s="117" t="s">
        <v>73</v>
      </c>
      <c r="E174" s="126" t="s">
        <v>843</v>
      </c>
      <c r="F174" s="126" t="s">
        <v>844</v>
      </c>
      <c r="I174" s="119"/>
      <c r="J174" s="127">
        <f>BK174</f>
        <v>0</v>
      </c>
      <c r="L174" s="116"/>
      <c r="M174" s="121"/>
      <c r="P174" s="122">
        <f>SUM(P175:P189)</f>
        <v>0</v>
      </c>
      <c r="R174" s="122">
        <f>SUM(R175:R189)</f>
        <v>0.0480096</v>
      </c>
      <c r="T174" s="123">
        <f>SUM(T175:T189)</f>
        <v>0</v>
      </c>
      <c r="AR174" s="117" t="s">
        <v>84</v>
      </c>
      <c r="AT174" s="124" t="s">
        <v>73</v>
      </c>
      <c r="AU174" s="124" t="s">
        <v>82</v>
      </c>
      <c r="AY174" s="117" t="s">
        <v>138</v>
      </c>
      <c r="BK174" s="125">
        <f>SUM(BK175:BK189)</f>
        <v>0</v>
      </c>
    </row>
    <row r="175" spans="2:65" s="1" customFormat="1" ht="33" customHeight="1">
      <c r="B175" s="32"/>
      <c r="C175" s="128" t="s">
        <v>360</v>
      </c>
      <c r="D175" s="128" t="s">
        <v>141</v>
      </c>
      <c r="E175" s="129" t="s">
        <v>1664</v>
      </c>
      <c r="F175" s="130" t="s">
        <v>1665</v>
      </c>
      <c r="G175" s="131" t="s">
        <v>144</v>
      </c>
      <c r="H175" s="132">
        <v>2.04</v>
      </c>
      <c r="I175" s="133"/>
      <c r="J175" s="134">
        <f>ROUND(I175*H175,2)</f>
        <v>0</v>
      </c>
      <c r="K175" s="130" t="s">
        <v>145</v>
      </c>
      <c r="L175" s="32"/>
      <c r="M175" s="135" t="s">
        <v>19</v>
      </c>
      <c r="N175" s="136" t="s">
        <v>45</v>
      </c>
      <c r="P175" s="137">
        <f>O175*H175</f>
        <v>0</v>
      </c>
      <c r="Q175" s="137">
        <v>0.01324</v>
      </c>
      <c r="R175" s="137">
        <f>Q175*H175</f>
        <v>0.0270096</v>
      </c>
      <c r="S175" s="137">
        <v>0</v>
      </c>
      <c r="T175" s="138">
        <f>S175*H175</f>
        <v>0</v>
      </c>
      <c r="AR175" s="139" t="s">
        <v>242</v>
      </c>
      <c r="AT175" s="139" t="s">
        <v>141</v>
      </c>
      <c r="AU175" s="139" t="s">
        <v>84</v>
      </c>
      <c r="AY175" s="17" t="s">
        <v>138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7" t="s">
        <v>82</v>
      </c>
      <c r="BK175" s="140">
        <f>ROUND(I175*H175,2)</f>
        <v>0</v>
      </c>
      <c r="BL175" s="17" t="s">
        <v>242</v>
      </c>
      <c r="BM175" s="139" t="s">
        <v>1666</v>
      </c>
    </row>
    <row r="176" spans="2:47" s="1" customFormat="1" ht="11.25">
      <c r="B176" s="32"/>
      <c r="D176" s="141" t="s">
        <v>147</v>
      </c>
      <c r="F176" s="142" t="s">
        <v>1667</v>
      </c>
      <c r="I176" s="143"/>
      <c r="L176" s="32"/>
      <c r="M176" s="144"/>
      <c r="T176" s="53"/>
      <c r="AT176" s="17" t="s">
        <v>147</v>
      </c>
      <c r="AU176" s="17" t="s">
        <v>84</v>
      </c>
    </row>
    <row r="177" spans="2:51" s="13" customFormat="1" ht="11.25">
      <c r="B177" s="152"/>
      <c r="D177" s="146" t="s">
        <v>149</v>
      </c>
      <c r="E177" s="153" t="s">
        <v>19</v>
      </c>
      <c r="F177" s="154" t="s">
        <v>1668</v>
      </c>
      <c r="H177" s="155">
        <v>0.8</v>
      </c>
      <c r="I177" s="156"/>
      <c r="L177" s="152"/>
      <c r="M177" s="157"/>
      <c r="T177" s="158"/>
      <c r="AT177" s="153" t="s">
        <v>149</v>
      </c>
      <c r="AU177" s="153" t="s">
        <v>84</v>
      </c>
      <c r="AV177" s="13" t="s">
        <v>84</v>
      </c>
      <c r="AW177" s="13" t="s">
        <v>36</v>
      </c>
      <c r="AX177" s="13" t="s">
        <v>74</v>
      </c>
      <c r="AY177" s="153" t="s">
        <v>138</v>
      </c>
    </row>
    <row r="178" spans="2:51" s="13" customFormat="1" ht="11.25">
      <c r="B178" s="152"/>
      <c r="D178" s="146" t="s">
        <v>149</v>
      </c>
      <c r="E178" s="153" t="s">
        <v>19</v>
      </c>
      <c r="F178" s="154" t="s">
        <v>1669</v>
      </c>
      <c r="H178" s="155">
        <v>1.24</v>
      </c>
      <c r="I178" s="156"/>
      <c r="L178" s="152"/>
      <c r="M178" s="157"/>
      <c r="T178" s="158"/>
      <c r="AT178" s="153" t="s">
        <v>149</v>
      </c>
      <c r="AU178" s="153" t="s">
        <v>84</v>
      </c>
      <c r="AV178" s="13" t="s">
        <v>84</v>
      </c>
      <c r="AW178" s="13" t="s">
        <v>36</v>
      </c>
      <c r="AX178" s="13" t="s">
        <v>74</v>
      </c>
      <c r="AY178" s="153" t="s">
        <v>138</v>
      </c>
    </row>
    <row r="179" spans="2:51" s="14" customFormat="1" ht="11.25">
      <c r="B179" s="159"/>
      <c r="D179" s="146" t="s">
        <v>149</v>
      </c>
      <c r="E179" s="160" t="s">
        <v>19</v>
      </c>
      <c r="F179" s="161" t="s">
        <v>202</v>
      </c>
      <c r="H179" s="162">
        <v>2.04</v>
      </c>
      <c r="I179" s="163"/>
      <c r="L179" s="159"/>
      <c r="M179" s="164"/>
      <c r="T179" s="165"/>
      <c r="AT179" s="160" t="s">
        <v>149</v>
      </c>
      <c r="AU179" s="160" t="s">
        <v>84</v>
      </c>
      <c r="AV179" s="14" t="s">
        <v>139</v>
      </c>
      <c r="AW179" s="14" t="s">
        <v>36</v>
      </c>
      <c r="AX179" s="14" t="s">
        <v>82</v>
      </c>
      <c r="AY179" s="160" t="s">
        <v>138</v>
      </c>
    </row>
    <row r="180" spans="2:65" s="1" customFormat="1" ht="24.2" customHeight="1">
      <c r="B180" s="32"/>
      <c r="C180" s="128" t="s">
        <v>366</v>
      </c>
      <c r="D180" s="128" t="s">
        <v>141</v>
      </c>
      <c r="E180" s="129" t="s">
        <v>1670</v>
      </c>
      <c r="F180" s="130" t="s">
        <v>1671</v>
      </c>
      <c r="G180" s="131" t="s">
        <v>239</v>
      </c>
      <c r="H180" s="132">
        <v>1</v>
      </c>
      <c r="I180" s="133"/>
      <c r="J180" s="134">
        <f>ROUND(I180*H180,2)</f>
        <v>0</v>
      </c>
      <c r="K180" s="130" t="s">
        <v>145</v>
      </c>
      <c r="L180" s="32"/>
      <c r="M180" s="135" t="s">
        <v>19</v>
      </c>
      <c r="N180" s="136" t="s">
        <v>45</v>
      </c>
      <c r="P180" s="137">
        <f>O180*H180</f>
        <v>0</v>
      </c>
      <c r="Q180" s="137">
        <v>3E-05</v>
      </c>
      <c r="R180" s="137">
        <f>Q180*H180</f>
        <v>3E-05</v>
      </c>
      <c r="S180" s="137">
        <v>0</v>
      </c>
      <c r="T180" s="138">
        <f>S180*H180</f>
        <v>0</v>
      </c>
      <c r="AR180" s="139" t="s">
        <v>242</v>
      </c>
      <c r="AT180" s="139" t="s">
        <v>141</v>
      </c>
      <c r="AU180" s="139" t="s">
        <v>84</v>
      </c>
      <c r="AY180" s="17" t="s">
        <v>138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7" t="s">
        <v>82</v>
      </c>
      <c r="BK180" s="140">
        <f>ROUND(I180*H180,2)</f>
        <v>0</v>
      </c>
      <c r="BL180" s="17" t="s">
        <v>242</v>
      </c>
      <c r="BM180" s="139" t="s">
        <v>1672</v>
      </c>
    </row>
    <row r="181" spans="2:47" s="1" customFormat="1" ht="11.25">
      <c r="B181" s="32"/>
      <c r="D181" s="141" t="s">
        <v>147</v>
      </c>
      <c r="F181" s="142" t="s">
        <v>1673</v>
      </c>
      <c r="I181" s="143"/>
      <c r="L181" s="32"/>
      <c r="M181" s="144"/>
      <c r="T181" s="53"/>
      <c r="AT181" s="17" t="s">
        <v>147</v>
      </c>
      <c r="AU181" s="17" t="s">
        <v>84</v>
      </c>
    </row>
    <row r="182" spans="2:65" s="1" customFormat="1" ht="16.5" customHeight="1">
      <c r="B182" s="32"/>
      <c r="C182" s="169" t="s">
        <v>371</v>
      </c>
      <c r="D182" s="169" t="s">
        <v>397</v>
      </c>
      <c r="E182" s="170" t="s">
        <v>1674</v>
      </c>
      <c r="F182" s="171" t="s">
        <v>1675</v>
      </c>
      <c r="G182" s="172" t="s">
        <v>239</v>
      </c>
      <c r="H182" s="173">
        <v>1</v>
      </c>
      <c r="I182" s="174"/>
      <c r="J182" s="175">
        <f>ROUND(I182*H182,2)</f>
        <v>0</v>
      </c>
      <c r="K182" s="171" t="s">
        <v>145</v>
      </c>
      <c r="L182" s="176"/>
      <c r="M182" s="177" t="s">
        <v>19</v>
      </c>
      <c r="N182" s="178" t="s">
        <v>45</v>
      </c>
      <c r="P182" s="137">
        <f>O182*H182</f>
        <v>0</v>
      </c>
      <c r="Q182" s="137">
        <v>0.0009</v>
      </c>
      <c r="R182" s="137">
        <f>Q182*H182</f>
        <v>0.0009</v>
      </c>
      <c r="S182" s="137">
        <v>0</v>
      </c>
      <c r="T182" s="138">
        <f>S182*H182</f>
        <v>0</v>
      </c>
      <c r="AR182" s="139" t="s">
        <v>348</v>
      </c>
      <c r="AT182" s="139" t="s">
        <v>397</v>
      </c>
      <c r="AU182" s="139" t="s">
        <v>84</v>
      </c>
      <c r="AY182" s="17" t="s">
        <v>138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7" t="s">
        <v>82</v>
      </c>
      <c r="BK182" s="140">
        <f>ROUND(I182*H182,2)</f>
        <v>0</v>
      </c>
      <c r="BL182" s="17" t="s">
        <v>242</v>
      </c>
      <c r="BM182" s="139" t="s">
        <v>1676</v>
      </c>
    </row>
    <row r="183" spans="2:65" s="1" customFormat="1" ht="24.2" customHeight="1">
      <c r="B183" s="32"/>
      <c r="C183" s="128" t="s">
        <v>376</v>
      </c>
      <c r="D183" s="128" t="s">
        <v>141</v>
      </c>
      <c r="E183" s="129" t="s">
        <v>1677</v>
      </c>
      <c r="F183" s="130" t="s">
        <v>1678</v>
      </c>
      <c r="G183" s="131" t="s">
        <v>239</v>
      </c>
      <c r="H183" s="132">
        <v>9</v>
      </c>
      <c r="I183" s="133"/>
      <c r="J183" s="134">
        <f>ROUND(I183*H183,2)</f>
        <v>0</v>
      </c>
      <c r="K183" s="130" t="s">
        <v>145</v>
      </c>
      <c r="L183" s="32"/>
      <c r="M183" s="135" t="s">
        <v>19</v>
      </c>
      <c r="N183" s="136" t="s">
        <v>45</v>
      </c>
      <c r="P183" s="137">
        <f>O183*H183</f>
        <v>0</v>
      </c>
      <c r="Q183" s="137">
        <v>3E-05</v>
      </c>
      <c r="R183" s="137">
        <f>Q183*H183</f>
        <v>0.00027</v>
      </c>
      <c r="S183" s="137">
        <v>0</v>
      </c>
      <c r="T183" s="138">
        <f>S183*H183</f>
        <v>0</v>
      </c>
      <c r="AR183" s="139" t="s">
        <v>242</v>
      </c>
      <c r="AT183" s="139" t="s">
        <v>141</v>
      </c>
      <c r="AU183" s="139" t="s">
        <v>84</v>
      </c>
      <c r="AY183" s="17" t="s">
        <v>138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82</v>
      </c>
      <c r="BK183" s="140">
        <f>ROUND(I183*H183,2)</f>
        <v>0</v>
      </c>
      <c r="BL183" s="17" t="s">
        <v>242</v>
      </c>
      <c r="BM183" s="139" t="s">
        <v>1679</v>
      </c>
    </row>
    <row r="184" spans="2:47" s="1" customFormat="1" ht="11.25">
      <c r="B184" s="32"/>
      <c r="D184" s="141" t="s">
        <v>147</v>
      </c>
      <c r="F184" s="142" t="s">
        <v>1680</v>
      </c>
      <c r="I184" s="143"/>
      <c r="L184" s="32"/>
      <c r="M184" s="144"/>
      <c r="T184" s="53"/>
      <c r="AT184" s="17" t="s">
        <v>147</v>
      </c>
      <c r="AU184" s="17" t="s">
        <v>84</v>
      </c>
    </row>
    <row r="185" spans="2:65" s="1" customFormat="1" ht="16.5" customHeight="1">
      <c r="B185" s="32"/>
      <c r="C185" s="169" t="s">
        <v>383</v>
      </c>
      <c r="D185" s="169" t="s">
        <v>397</v>
      </c>
      <c r="E185" s="170" t="s">
        <v>1681</v>
      </c>
      <c r="F185" s="171" t="s">
        <v>1682</v>
      </c>
      <c r="G185" s="172" t="s">
        <v>239</v>
      </c>
      <c r="H185" s="173">
        <v>9</v>
      </c>
      <c r="I185" s="174"/>
      <c r="J185" s="175">
        <f>ROUND(I185*H185,2)</f>
        <v>0</v>
      </c>
      <c r="K185" s="171" t="s">
        <v>145</v>
      </c>
      <c r="L185" s="176"/>
      <c r="M185" s="177" t="s">
        <v>19</v>
      </c>
      <c r="N185" s="178" t="s">
        <v>45</v>
      </c>
      <c r="P185" s="137">
        <f>O185*H185</f>
        <v>0</v>
      </c>
      <c r="Q185" s="137">
        <v>0.0022</v>
      </c>
      <c r="R185" s="137">
        <f>Q185*H185</f>
        <v>0.0198</v>
      </c>
      <c r="S185" s="137">
        <v>0</v>
      </c>
      <c r="T185" s="138">
        <f>S185*H185</f>
        <v>0</v>
      </c>
      <c r="AR185" s="139" t="s">
        <v>348</v>
      </c>
      <c r="AT185" s="139" t="s">
        <v>397</v>
      </c>
      <c r="AU185" s="139" t="s">
        <v>84</v>
      </c>
      <c r="AY185" s="17" t="s">
        <v>138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7" t="s">
        <v>82</v>
      </c>
      <c r="BK185" s="140">
        <f>ROUND(I185*H185,2)</f>
        <v>0</v>
      </c>
      <c r="BL185" s="17" t="s">
        <v>242</v>
      </c>
      <c r="BM185" s="139" t="s">
        <v>1683</v>
      </c>
    </row>
    <row r="186" spans="2:65" s="1" customFormat="1" ht="37.9" customHeight="1">
      <c r="B186" s="32"/>
      <c r="C186" s="128" t="s">
        <v>392</v>
      </c>
      <c r="D186" s="128" t="s">
        <v>141</v>
      </c>
      <c r="E186" s="129" t="s">
        <v>1684</v>
      </c>
      <c r="F186" s="130" t="s">
        <v>1685</v>
      </c>
      <c r="G186" s="131" t="s">
        <v>269</v>
      </c>
      <c r="H186" s="132">
        <v>0.048</v>
      </c>
      <c r="I186" s="133"/>
      <c r="J186" s="134">
        <f>ROUND(I186*H186,2)</f>
        <v>0</v>
      </c>
      <c r="K186" s="130" t="s">
        <v>145</v>
      </c>
      <c r="L186" s="32"/>
      <c r="M186" s="135" t="s">
        <v>19</v>
      </c>
      <c r="N186" s="136" t="s">
        <v>45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242</v>
      </c>
      <c r="AT186" s="139" t="s">
        <v>141</v>
      </c>
      <c r="AU186" s="139" t="s">
        <v>84</v>
      </c>
      <c r="AY186" s="17" t="s">
        <v>138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7" t="s">
        <v>82</v>
      </c>
      <c r="BK186" s="140">
        <f>ROUND(I186*H186,2)</f>
        <v>0</v>
      </c>
      <c r="BL186" s="17" t="s">
        <v>242</v>
      </c>
      <c r="BM186" s="139" t="s">
        <v>1686</v>
      </c>
    </row>
    <row r="187" spans="2:47" s="1" customFormat="1" ht="11.25">
      <c r="B187" s="32"/>
      <c r="D187" s="141" t="s">
        <v>147</v>
      </c>
      <c r="F187" s="142" t="s">
        <v>1687</v>
      </c>
      <c r="I187" s="143"/>
      <c r="L187" s="32"/>
      <c r="M187" s="144"/>
      <c r="T187" s="53"/>
      <c r="AT187" s="17" t="s">
        <v>147</v>
      </c>
      <c r="AU187" s="17" t="s">
        <v>84</v>
      </c>
    </row>
    <row r="188" spans="2:65" s="1" customFormat="1" ht="37.9" customHeight="1">
      <c r="B188" s="32"/>
      <c r="C188" s="128" t="s">
        <v>342</v>
      </c>
      <c r="D188" s="128" t="s">
        <v>141</v>
      </c>
      <c r="E188" s="129" t="s">
        <v>1688</v>
      </c>
      <c r="F188" s="130" t="s">
        <v>1689</v>
      </c>
      <c r="G188" s="131" t="s">
        <v>269</v>
      </c>
      <c r="H188" s="132">
        <v>0.048</v>
      </c>
      <c r="I188" s="133"/>
      <c r="J188" s="134">
        <f>ROUND(I188*H188,2)</f>
        <v>0</v>
      </c>
      <c r="K188" s="130" t="s">
        <v>145</v>
      </c>
      <c r="L188" s="32"/>
      <c r="M188" s="135" t="s">
        <v>19</v>
      </c>
      <c r="N188" s="136" t="s">
        <v>45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242</v>
      </c>
      <c r="AT188" s="139" t="s">
        <v>141</v>
      </c>
      <c r="AU188" s="139" t="s">
        <v>84</v>
      </c>
      <c r="AY188" s="17" t="s">
        <v>138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7" t="s">
        <v>82</v>
      </c>
      <c r="BK188" s="140">
        <f>ROUND(I188*H188,2)</f>
        <v>0</v>
      </c>
      <c r="BL188" s="17" t="s">
        <v>242</v>
      </c>
      <c r="BM188" s="139" t="s">
        <v>1690</v>
      </c>
    </row>
    <row r="189" spans="2:47" s="1" customFormat="1" ht="11.25">
      <c r="B189" s="32"/>
      <c r="D189" s="141" t="s">
        <v>147</v>
      </c>
      <c r="F189" s="142" t="s">
        <v>1691</v>
      </c>
      <c r="I189" s="143"/>
      <c r="L189" s="32"/>
      <c r="M189" s="180"/>
      <c r="N189" s="181"/>
      <c r="O189" s="181"/>
      <c r="P189" s="181"/>
      <c r="Q189" s="181"/>
      <c r="R189" s="181"/>
      <c r="S189" s="181"/>
      <c r="T189" s="182"/>
      <c r="AT189" s="17" t="s">
        <v>147</v>
      </c>
      <c r="AU189" s="17" t="s">
        <v>84</v>
      </c>
    </row>
    <row r="190" spans="2:12" s="1" customFormat="1" ht="6.95" customHeight="1"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32"/>
    </row>
  </sheetData>
  <sheetProtection algorithmName="SHA-512" hashValue="3itWSSIrwETZNWDsTZ50IouLe4W9GfjRZkcDwrP+k+0crhrzvGHq28UC7NZfCHFNYaxMfg0w0hbLS1KLNfSQSw==" saltValue="JoTeSf5AsIyi0icZ+k/E/jXB99eOYjlHHFwd9Sbfije0WLPKE4SIxfMKydv0e1VmqFmWrnt6uAHCreaeM0GvFw==" spinCount="100000" sheet="1" objects="1" scenarios="1" formatColumns="0" formatRows="0" autoFilter="0"/>
  <autoFilter ref="C87:K18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4_01/612325101"/>
    <hyperlink ref="F95" r:id="rId2" display="https://podminky.urs.cz/item/CS_URS_2024_01/612325121"/>
    <hyperlink ref="F98" r:id="rId3" display="https://podminky.urs.cz/item/CS_URS_2024_01/612325222"/>
    <hyperlink ref="F101" r:id="rId4" display="https://podminky.urs.cz/item/CS_URS_2024_01/631311114"/>
    <hyperlink ref="F106" r:id="rId5" display="https://podminky.urs.cz/item/CS_URS_2024_01/977151114"/>
    <hyperlink ref="F113" r:id="rId6" display="https://podminky.urs.cz/item/CS_URS_2024_01/977151122"/>
    <hyperlink ref="F115" r:id="rId7" display="https://podminky.urs.cz/item/CS_URS_2024_01/977332122"/>
    <hyperlink ref="F118" r:id="rId8" display="https://podminky.urs.cz/item/CS_URS_2024_01/977343212"/>
    <hyperlink ref="F122" r:id="rId9" display="https://podminky.urs.cz/item/CS_URS_2024_01/997006512"/>
    <hyperlink ref="F124" r:id="rId10" display="https://podminky.urs.cz/item/CS_URS_2024_01/997006519"/>
    <hyperlink ref="F127" r:id="rId11" display="https://podminky.urs.cz/item/CS_URS_2024_01/997013214"/>
    <hyperlink ref="F129" r:id="rId12" display="https://podminky.urs.cz/item/CS_URS_2024_01/997013631"/>
    <hyperlink ref="F132" r:id="rId13" display="https://podminky.urs.cz/item/CS_URS_2024_01/998018003"/>
    <hyperlink ref="F136" r:id="rId14" display="https://podminky.urs.cz/item/CS_URS_2024_01/741112061"/>
    <hyperlink ref="F141" r:id="rId15" display="https://podminky.urs.cz/item/CS_URS_2024_01/742110002"/>
    <hyperlink ref="F150" r:id="rId16" display="https://podminky.urs.cz/item/CS_URS_2024_01/742110041"/>
    <hyperlink ref="F155" r:id="rId17" display="https://podminky.urs.cz/item/CS_URS_2024_01/742110104"/>
    <hyperlink ref="F158" r:id="rId18" display="https://podminky.urs.cz/item/CS_URS_2024_01/742110124"/>
    <hyperlink ref="F161" r:id="rId19" display="https://podminky.urs.cz/item/CS_URS_2024_01/742110161"/>
    <hyperlink ref="F164" r:id="rId20" display="https://podminky.urs.cz/item/CS_URS_2024_01/742124001"/>
    <hyperlink ref="F168" r:id="rId21" display="https://podminky.urs.cz/item/CS_URS_2024_01/742330044"/>
    <hyperlink ref="F173" r:id="rId22" display="https://podminky.urs.cz/item/CS_URS_2024_01/998742313"/>
    <hyperlink ref="F176" r:id="rId23" display="https://podminky.urs.cz/item/CS_URS_2024_01/763121415"/>
    <hyperlink ref="F181" r:id="rId24" display="https://podminky.urs.cz/item/CS_URS_2024_01/763172321"/>
    <hyperlink ref="F184" r:id="rId25" display="https://podminky.urs.cz/item/CS_URS_2024_01/763172353"/>
    <hyperlink ref="F187" r:id="rId26" display="https://podminky.urs.cz/item/CS_URS_2024_01/998763323"/>
    <hyperlink ref="F189" r:id="rId27" display="https://podminky.urs.cz/item/CS_URS_2024_01/99876333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H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1692</v>
      </c>
      <c r="H4" s="20"/>
    </row>
    <row r="5" spans="2:8" ht="12" customHeight="1">
      <c r="B5" s="20"/>
      <c r="C5" s="24" t="s">
        <v>13</v>
      </c>
      <c r="D5" s="288" t="s">
        <v>14</v>
      </c>
      <c r="E5" s="284"/>
      <c r="F5" s="284"/>
      <c r="H5" s="20"/>
    </row>
    <row r="6" spans="2:8" ht="36.95" customHeight="1">
      <c r="B6" s="20"/>
      <c r="C6" s="26" t="s">
        <v>16</v>
      </c>
      <c r="D6" s="285" t="s">
        <v>17</v>
      </c>
      <c r="E6" s="284"/>
      <c r="F6" s="284"/>
      <c r="H6" s="20"/>
    </row>
    <row r="7" spans="2:8" ht="16.5" customHeight="1">
      <c r="B7" s="20"/>
      <c r="C7" s="27" t="s">
        <v>23</v>
      </c>
      <c r="D7" s="49" t="str">
        <f>'Rekapitulace stavby'!AN12</f>
        <v>9. 1. 2024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8"/>
      <c r="C9" s="109" t="s">
        <v>55</v>
      </c>
      <c r="D9" s="110" t="s">
        <v>56</v>
      </c>
      <c r="E9" s="110" t="s">
        <v>125</v>
      </c>
      <c r="F9" s="111" t="s">
        <v>1693</v>
      </c>
      <c r="H9" s="108"/>
    </row>
    <row r="10" spans="2:8" s="1" customFormat="1" ht="26.45" customHeight="1">
      <c r="B10" s="32"/>
      <c r="C10" s="187" t="s">
        <v>1694</v>
      </c>
      <c r="D10" s="187" t="s">
        <v>80</v>
      </c>
      <c r="H10" s="32"/>
    </row>
    <row r="11" spans="2:8" s="1" customFormat="1" ht="16.9" customHeight="1">
      <c r="B11" s="32"/>
      <c r="C11" s="188" t="s">
        <v>91</v>
      </c>
      <c r="D11" s="189" t="s">
        <v>92</v>
      </c>
      <c r="E11" s="190" t="s">
        <v>19</v>
      </c>
      <c r="F11" s="191">
        <v>442</v>
      </c>
      <c r="H11" s="32"/>
    </row>
    <row r="12" spans="2:8" s="1" customFormat="1" ht="16.9" customHeight="1">
      <c r="B12" s="32"/>
      <c r="C12" s="192" t="s">
        <v>19</v>
      </c>
      <c r="D12" s="192" t="s">
        <v>177</v>
      </c>
      <c r="E12" s="17" t="s">
        <v>19</v>
      </c>
      <c r="F12" s="193">
        <v>0</v>
      </c>
      <c r="H12" s="32"/>
    </row>
    <row r="13" spans="2:8" s="1" customFormat="1" ht="16.9" customHeight="1">
      <c r="B13" s="32"/>
      <c r="C13" s="192" t="s">
        <v>19</v>
      </c>
      <c r="D13" s="192" t="s">
        <v>292</v>
      </c>
      <c r="E13" s="17" t="s">
        <v>19</v>
      </c>
      <c r="F13" s="193">
        <v>115</v>
      </c>
      <c r="H13" s="32"/>
    </row>
    <row r="14" spans="2:8" s="1" customFormat="1" ht="16.9" customHeight="1">
      <c r="B14" s="32"/>
      <c r="C14" s="192" t="s">
        <v>19</v>
      </c>
      <c r="D14" s="192" t="s">
        <v>191</v>
      </c>
      <c r="E14" s="17" t="s">
        <v>19</v>
      </c>
      <c r="F14" s="193">
        <v>0</v>
      </c>
      <c r="H14" s="32"/>
    </row>
    <row r="15" spans="2:8" s="1" customFormat="1" ht="16.9" customHeight="1">
      <c r="B15" s="32"/>
      <c r="C15" s="192" t="s">
        <v>19</v>
      </c>
      <c r="D15" s="192" t="s">
        <v>293</v>
      </c>
      <c r="E15" s="17" t="s">
        <v>19</v>
      </c>
      <c r="F15" s="193">
        <v>60</v>
      </c>
      <c r="H15" s="32"/>
    </row>
    <row r="16" spans="2:8" s="1" customFormat="1" ht="16.9" customHeight="1">
      <c r="B16" s="32"/>
      <c r="C16" s="192" t="s">
        <v>19</v>
      </c>
      <c r="D16" s="192" t="s">
        <v>193</v>
      </c>
      <c r="E16" s="17" t="s">
        <v>19</v>
      </c>
      <c r="F16" s="193">
        <v>0</v>
      </c>
      <c r="H16" s="32"/>
    </row>
    <row r="17" spans="2:8" s="1" customFormat="1" ht="16.9" customHeight="1">
      <c r="B17" s="32"/>
      <c r="C17" s="192" t="s">
        <v>19</v>
      </c>
      <c r="D17" s="192" t="s">
        <v>294</v>
      </c>
      <c r="E17" s="17" t="s">
        <v>19</v>
      </c>
      <c r="F17" s="193">
        <v>68</v>
      </c>
      <c r="H17" s="32"/>
    </row>
    <row r="18" spans="2:8" s="1" customFormat="1" ht="16.9" customHeight="1">
      <c r="B18" s="32"/>
      <c r="C18" s="192" t="s">
        <v>19</v>
      </c>
      <c r="D18" s="192" t="s">
        <v>195</v>
      </c>
      <c r="E18" s="17" t="s">
        <v>19</v>
      </c>
      <c r="F18" s="193">
        <v>0</v>
      </c>
      <c r="H18" s="32"/>
    </row>
    <row r="19" spans="2:8" s="1" customFormat="1" ht="16.9" customHeight="1">
      <c r="B19" s="32"/>
      <c r="C19" s="192" t="s">
        <v>19</v>
      </c>
      <c r="D19" s="192" t="s">
        <v>295</v>
      </c>
      <c r="E19" s="17" t="s">
        <v>19</v>
      </c>
      <c r="F19" s="193">
        <v>54</v>
      </c>
      <c r="H19" s="32"/>
    </row>
    <row r="20" spans="2:8" s="1" customFormat="1" ht="16.9" customHeight="1">
      <c r="B20" s="32"/>
      <c r="C20" s="192" t="s">
        <v>19</v>
      </c>
      <c r="D20" s="192" t="s">
        <v>197</v>
      </c>
      <c r="E20" s="17" t="s">
        <v>19</v>
      </c>
      <c r="F20" s="193">
        <v>0</v>
      </c>
      <c r="H20" s="32"/>
    </row>
    <row r="21" spans="2:8" s="1" customFormat="1" ht="16.9" customHeight="1">
      <c r="B21" s="32"/>
      <c r="C21" s="192" t="s">
        <v>19</v>
      </c>
      <c r="D21" s="192" t="s">
        <v>296</v>
      </c>
      <c r="E21" s="17" t="s">
        <v>19</v>
      </c>
      <c r="F21" s="193">
        <v>50</v>
      </c>
      <c r="H21" s="32"/>
    </row>
    <row r="22" spans="2:8" s="1" customFormat="1" ht="16.9" customHeight="1">
      <c r="B22" s="32"/>
      <c r="C22" s="192" t="s">
        <v>19</v>
      </c>
      <c r="D22" s="192" t="s">
        <v>198</v>
      </c>
      <c r="E22" s="17" t="s">
        <v>19</v>
      </c>
      <c r="F22" s="193">
        <v>0</v>
      </c>
      <c r="H22" s="32"/>
    </row>
    <row r="23" spans="2:8" s="1" customFormat="1" ht="16.9" customHeight="1">
      <c r="B23" s="32"/>
      <c r="C23" s="192" t="s">
        <v>19</v>
      </c>
      <c r="D23" s="192" t="s">
        <v>297</v>
      </c>
      <c r="E23" s="17" t="s">
        <v>19</v>
      </c>
      <c r="F23" s="193">
        <v>95</v>
      </c>
      <c r="H23" s="32"/>
    </row>
    <row r="24" spans="2:8" s="1" customFormat="1" ht="16.9" customHeight="1">
      <c r="B24" s="32"/>
      <c r="C24" s="192" t="s">
        <v>19</v>
      </c>
      <c r="D24" s="192" t="s">
        <v>202</v>
      </c>
      <c r="E24" s="17" t="s">
        <v>19</v>
      </c>
      <c r="F24" s="193">
        <v>442</v>
      </c>
      <c r="H24" s="32"/>
    </row>
    <row r="25" spans="2:8" s="1" customFormat="1" ht="16.9" customHeight="1">
      <c r="B25" s="32"/>
      <c r="C25" s="194" t="s">
        <v>1695</v>
      </c>
      <c r="H25" s="32"/>
    </row>
    <row r="26" spans="2:8" s="1" customFormat="1" ht="16.9" customHeight="1">
      <c r="B26" s="32"/>
      <c r="C26" s="192" t="s">
        <v>284</v>
      </c>
      <c r="D26" s="192" t="s">
        <v>1696</v>
      </c>
      <c r="E26" s="17" t="s">
        <v>144</v>
      </c>
      <c r="F26" s="193">
        <v>380</v>
      </c>
      <c r="H26" s="32"/>
    </row>
    <row r="27" spans="2:8" s="1" customFormat="1" ht="16.9" customHeight="1">
      <c r="B27" s="32"/>
      <c r="C27" s="192" t="s">
        <v>1228</v>
      </c>
      <c r="D27" s="192" t="s">
        <v>1697</v>
      </c>
      <c r="E27" s="17" t="s">
        <v>144</v>
      </c>
      <c r="F27" s="193">
        <v>442</v>
      </c>
      <c r="H27" s="32"/>
    </row>
    <row r="28" spans="2:8" s="1" customFormat="1" ht="16.9" customHeight="1">
      <c r="B28" s="32"/>
      <c r="C28" s="192" t="s">
        <v>1233</v>
      </c>
      <c r="D28" s="192" t="s">
        <v>1698</v>
      </c>
      <c r="E28" s="17" t="s">
        <v>144</v>
      </c>
      <c r="F28" s="193">
        <v>442</v>
      </c>
      <c r="H28" s="32"/>
    </row>
    <row r="29" spans="2:8" s="1" customFormat="1" ht="16.9" customHeight="1">
      <c r="B29" s="32"/>
      <c r="C29" s="192" t="s">
        <v>1238</v>
      </c>
      <c r="D29" s="192" t="s">
        <v>1699</v>
      </c>
      <c r="E29" s="17" t="s">
        <v>144</v>
      </c>
      <c r="F29" s="193">
        <v>884</v>
      </c>
      <c r="H29" s="32"/>
    </row>
    <row r="30" spans="2:8" s="1" customFormat="1" ht="16.9" customHeight="1">
      <c r="B30" s="32"/>
      <c r="C30" s="192" t="s">
        <v>1244</v>
      </c>
      <c r="D30" s="192" t="s">
        <v>1700</v>
      </c>
      <c r="E30" s="17" t="s">
        <v>144</v>
      </c>
      <c r="F30" s="193">
        <v>380</v>
      </c>
      <c r="H30" s="32"/>
    </row>
    <row r="31" spans="2:8" s="1" customFormat="1" ht="16.9" customHeight="1">
      <c r="B31" s="32"/>
      <c r="C31" s="192" t="s">
        <v>1249</v>
      </c>
      <c r="D31" s="192" t="s">
        <v>1701</v>
      </c>
      <c r="E31" s="17" t="s">
        <v>144</v>
      </c>
      <c r="F31" s="193">
        <v>442</v>
      </c>
      <c r="H31" s="32"/>
    </row>
    <row r="32" spans="2:8" s="1" customFormat="1" ht="16.9" customHeight="1">
      <c r="B32" s="32"/>
      <c r="C32" s="192" t="s">
        <v>1300</v>
      </c>
      <c r="D32" s="192" t="s">
        <v>1702</v>
      </c>
      <c r="E32" s="17" t="s">
        <v>144</v>
      </c>
      <c r="F32" s="193">
        <v>442</v>
      </c>
      <c r="H32" s="32"/>
    </row>
    <row r="33" spans="2:8" s="1" customFormat="1" ht="16.9" customHeight="1">
      <c r="B33" s="32"/>
      <c r="C33" s="192" t="s">
        <v>1386</v>
      </c>
      <c r="D33" s="192" t="s">
        <v>1703</v>
      </c>
      <c r="E33" s="17" t="s">
        <v>144</v>
      </c>
      <c r="F33" s="193">
        <v>442</v>
      </c>
      <c r="H33" s="32"/>
    </row>
    <row r="34" spans="2:8" s="1" customFormat="1" ht="16.9" customHeight="1">
      <c r="B34" s="32"/>
      <c r="C34" s="192" t="s">
        <v>1413</v>
      </c>
      <c r="D34" s="192" t="s">
        <v>1704</v>
      </c>
      <c r="E34" s="17" t="s">
        <v>144</v>
      </c>
      <c r="F34" s="193">
        <v>442</v>
      </c>
      <c r="H34" s="32"/>
    </row>
    <row r="35" spans="2:8" s="1" customFormat="1" ht="16.9" customHeight="1">
      <c r="B35" s="32"/>
      <c r="C35" s="192" t="s">
        <v>306</v>
      </c>
      <c r="D35" s="192" t="s">
        <v>1705</v>
      </c>
      <c r="E35" s="17" t="s">
        <v>144</v>
      </c>
      <c r="F35" s="193">
        <v>442</v>
      </c>
      <c r="H35" s="32"/>
    </row>
    <row r="36" spans="2:8" s="1" customFormat="1" ht="16.9" customHeight="1">
      <c r="B36" s="32"/>
      <c r="C36" s="192" t="s">
        <v>311</v>
      </c>
      <c r="D36" s="192" t="s">
        <v>1706</v>
      </c>
      <c r="E36" s="17" t="s">
        <v>144</v>
      </c>
      <c r="F36" s="193">
        <v>442</v>
      </c>
      <c r="H36" s="32"/>
    </row>
    <row r="37" spans="2:8" s="1" customFormat="1" ht="16.9" customHeight="1">
      <c r="B37" s="32"/>
      <c r="C37" s="192" t="s">
        <v>316</v>
      </c>
      <c r="D37" s="192" t="s">
        <v>1707</v>
      </c>
      <c r="E37" s="17" t="s">
        <v>144</v>
      </c>
      <c r="F37" s="193">
        <v>442</v>
      </c>
      <c r="H37" s="32"/>
    </row>
    <row r="38" spans="2:8" s="1" customFormat="1" ht="26.45" customHeight="1">
      <c r="B38" s="32"/>
      <c r="C38" s="187" t="s">
        <v>1708</v>
      </c>
      <c r="D38" s="187" t="s">
        <v>86</v>
      </c>
      <c r="H38" s="32"/>
    </row>
    <row r="39" spans="2:8" s="1" customFormat="1" ht="16.9" customHeight="1">
      <c r="B39" s="32"/>
      <c r="C39" s="188" t="s">
        <v>91</v>
      </c>
      <c r="D39" s="189" t="s">
        <v>92</v>
      </c>
      <c r="E39" s="190" t="s">
        <v>19</v>
      </c>
      <c r="F39" s="191">
        <v>442</v>
      </c>
      <c r="H39" s="32"/>
    </row>
    <row r="40" spans="2:8" s="1" customFormat="1" ht="16.9" customHeight="1">
      <c r="B40" s="32"/>
      <c r="C40" s="192" t="s">
        <v>19</v>
      </c>
      <c r="D40" s="192" t="s">
        <v>177</v>
      </c>
      <c r="E40" s="17" t="s">
        <v>19</v>
      </c>
      <c r="F40" s="193">
        <v>0</v>
      </c>
      <c r="H40" s="32"/>
    </row>
    <row r="41" spans="2:8" s="1" customFormat="1" ht="16.9" customHeight="1">
      <c r="B41" s="32"/>
      <c r="C41" s="192" t="s">
        <v>19</v>
      </c>
      <c r="D41" s="192" t="s">
        <v>292</v>
      </c>
      <c r="E41" s="17" t="s">
        <v>19</v>
      </c>
      <c r="F41" s="193">
        <v>115</v>
      </c>
      <c r="H41" s="32"/>
    </row>
    <row r="42" spans="2:8" s="1" customFormat="1" ht="16.9" customHeight="1">
      <c r="B42" s="32"/>
      <c r="C42" s="192" t="s">
        <v>19</v>
      </c>
      <c r="D42" s="192" t="s">
        <v>191</v>
      </c>
      <c r="E42" s="17" t="s">
        <v>19</v>
      </c>
      <c r="F42" s="193">
        <v>0</v>
      </c>
      <c r="H42" s="32"/>
    </row>
    <row r="43" spans="2:8" s="1" customFormat="1" ht="16.9" customHeight="1">
      <c r="B43" s="32"/>
      <c r="C43" s="192" t="s">
        <v>19</v>
      </c>
      <c r="D43" s="192" t="s">
        <v>293</v>
      </c>
      <c r="E43" s="17" t="s">
        <v>19</v>
      </c>
      <c r="F43" s="193">
        <v>60</v>
      </c>
      <c r="H43" s="32"/>
    </row>
    <row r="44" spans="2:8" s="1" customFormat="1" ht="16.9" customHeight="1">
      <c r="B44" s="32"/>
      <c r="C44" s="192" t="s">
        <v>19</v>
      </c>
      <c r="D44" s="192" t="s">
        <v>193</v>
      </c>
      <c r="E44" s="17" t="s">
        <v>19</v>
      </c>
      <c r="F44" s="193">
        <v>0</v>
      </c>
      <c r="H44" s="32"/>
    </row>
    <row r="45" spans="2:8" s="1" customFormat="1" ht="16.9" customHeight="1">
      <c r="B45" s="32"/>
      <c r="C45" s="192" t="s">
        <v>19</v>
      </c>
      <c r="D45" s="192" t="s">
        <v>294</v>
      </c>
      <c r="E45" s="17" t="s">
        <v>19</v>
      </c>
      <c r="F45" s="193">
        <v>68</v>
      </c>
      <c r="H45" s="32"/>
    </row>
    <row r="46" spans="2:8" s="1" customFormat="1" ht="16.9" customHeight="1">
      <c r="B46" s="32"/>
      <c r="C46" s="192" t="s">
        <v>19</v>
      </c>
      <c r="D46" s="192" t="s">
        <v>195</v>
      </c>
      <c r="E46" s="17" t="s">
        <v>19</v>
      </c>
      <c r="F46" s="193">
        <v>0</v>
      </c>
      <c r="H46" s="32"/>
    </row>
    <row r="47" spans="2:8" s="1" customFormat="1" ht="16.9" customHeight="1">
      <c r="B47" s="32"/>
      <c r="C47" s="192" t="s">
        <v>19</v>
      </c>
      <c r="D47" s="192" t="s">
        <v>295</v>
      </c>
      <c r="E47" s="17" t="s">
        <v>19</v>
      </c>
      <c r="F47" s="193">
        <v>54</v>
      </c>
      <c r="H47" s="32"/>
    </row>
    <row r="48" spans="2:8" s="1" customFormat="1" ht="16.9" customHeight="1">
      <c r="B48" s="32"/>
      <c r="C48" s="192" t="s">
        <v>19</v>
      </c>
      <c r="D48" s="192" t="s">
        <v>197</v>
      </c>
      <c r="E48" s="17" t="s">
        <v>19</v>
      </c>
      <c r="F48" s="193">
        <v>0</v>
      </c>
      <c r="H48" s="32"/>
    </row>
    <row r="49" spans="2:8" s="1" customFormat="1" ht="16.9" customHeight="1">
      <c r="B49" s="32"/>
      <c r="C49" s="192" t="s">
        <v>19</v>
      </c>
      <c r="D49" s="192" t="s">
        <v>296</v>
      </c>
      <c r="E49" s="17" t="s">
        <v>19</v>
      </c>
      <c r="F49" s="193">
        <v>50</v>
      </c>
      <c r="H49" s="32"/>
    </row>
    <row r="50" spans="2:8" s="1" customFormat="1" ht="16.9" customHeight="1">
      <c r="B50" s="32"/>
      <c r="C50" s="192" t="s">
        <v>19</v>
      </c>
      <c r="D50" s="192" t="s">
        <v>198</v>
      </c>
      <c r="E50" s="17" t="s">
        <v>19</v>
      </c>
      <c r="F50" s="193">
        <v>0</v>
      </c>
      <c r="H50" s="32"/>
    </row>
    <row r="51" spans="2:8" s="1" customFormat="1" ht="16.9" customHeight="1">
      <c r="B51" s="32"/>
      <c r="C51" s="192" t="s">
        <v>19</v>
      </c>
      <c r="D51" s="192" t="s">
        <v>297</v>
      </c>
      <c r="E51" s="17" t="s">
        <v>19</v>
      </c>
      <c r="F51" s="193">
        <v>95</v>
      </c>
      <c r="H51" s="32"/>
    </row>
    <row r="52" spans="2:8" s="1" customFormat="1" ht="16.9" customHeight="1">
      <c r="B52" s="32"/>
      <c r="C52" s="192" t="s">
        <v>19</v>
      </c>
      <c r="D52" s="192" t="s">
        <v>202</v>
      </c>
      <c r="E52" s="17" t="s">
        <v>19</v>
      </c>
      <c r="F52" s="193">
        <v>442</v>
      </c>
      <c r="H52" s="32"/>
    </row>
    <row r="53" spans="2:8" s="1" customFormat="1" ht="16.9" customHeight="1">
      <c r="B53" s="32"/>
      <c r="C53" s="194" t="s">
        <v>1695</v>
      </c>
      <c r="H53" s="32"/>
    </row>
    <row r="54" spans="2:8" s="1" customFormat="1" ht="16.9" customHeight="1">
      <c r="B54" s="32"/>
      <c r="C54" s="192" t="s">
        <v>316</v>
      </c>
      <c r="D54" s="192" t="s">
        <v>1707</v>
      </c>
      <c r="E54" s="17" t="s">
        <v>144</v>
      </c>
      <c r="F54" s="193">
        <v>442</v>
      </c>
      <c r="H54" s="32"/>
    </row>
    <row r="55" spans="2:8" s="1" customFormat="1" ht="7.35" customHeight="1">
      <c r="B55" s="41"/>
      <c r="C55" s="42"/>
      <c r="D55" s="42"/>
      <c r="E55" s="42"/>
      <c r="F55" s="42"/>
      <c r="G55" s="42"/>
      <c r="H55" s="32"/>
    </row>
    <row r="56" s="1" customFormat="1" ht="11.25"/>
  </sheetData>
  <sheetProtection algorithmName="SHA-512" hashValue="ZDPVnRMUS6cu81S+8BoUNzqdfAUXFO5OfmNQdQy8wjJwO5Zu4zn5RlONbI0HuitBU5ePn3M97rVPQyxAPnMdmQ==" saltValue="OyCC+Wtw6mY13YeKVPs+MEFvCdWeoj4OS5O6iUnBN7ZDBeSvRQnonHB2N7bpRr/RnXxKSvEc7CRYxTVSjiU8P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5" customFormat="1" ht="45" customHeight="1">
      <c r="B3" s="199"/>
      <c r="C3" s="323" t="s">
        <v>1709</v>
      </c>
      <c r="D3" s="323"/>
      <c r="E3" s="323"/>
      <c r="F3" s="323"/>
      <c r="G3" s="323"/>
      <c r="H3" s="323"/>
      <c r="I3" s="323"/>
      <c r="J3" s="323"/>
      <c r="K3" s="200"/>
    </row>
    <row r="4" spans="2:11" ht="25.5" customHeight="1">
      <c r="B4" s="201"/>
      <c r="C4" s="322" t="s">
        <v>1710</v>
      </c>
      <c r="D4" s="322"/>
      <c r="E4" s="322"/>
      <c r="F4" s="322"/>
      <c r="G4" s="322"/>
      <c r="H4" s="322"/>
      <c r="I4" s="322"/>
      <c r="J4" s="322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1" t="s">
        <v>1711</v>
      </c>
      <c r="D6" s="321"/>
      <c r="E6" s="321"/>
      <c r="F6" s="321"/>
      <c r="G6" s="321"/>
      <c r="H6" s="321"/>
      <c r="I6" s="321"/>
      <c r="J6" s="321"/>
      <c r="K6" s="202"/>
    </row>
    <row r="7" spans="2:11" ht="15" customHeight="1">
      <c r="B7" s="205"/>
      <c r="C7" s="321" t="s">
        <v>1712</v>
      </c>
      <c r="D7" s="321"/>
      <c r="E7" s="321"/>
      <c r="F7" s="321"/>
      <c r="G7" s="321"/>
      <c r="H7" s="321"/>
      <c r="I7" s="321"/>
      <c r="J7" s="321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1" t="s">
        <v>1713</v>
      </c>
      <c r="D9" s="321"/>
      <c r="E9" s="321"/>
      <c r="F9" s="321"/>
      <c r="G9" s="321"/>
      <c r="H9" s="321"/>
      <c r="I9" s="321"/>
      <c r="J9" s="321"/>
      <c r="K9" s="202"/>
    </row>
    <row r="10" spans="2:11" ht="15" customHeight="1">
      <c r="B10" s="205"/>
      <c r="C10" s="204"/>
      <c r="D10" s="321" t="s">
        <v>1714</v>
      </c>
      <c r="E10" s="321"/>
      <c r="F10" s="321"/>
      <c r="G10" s="321"/>
      <c r="H10" s="321"/>
      <c r="I10" s="321"/>
      <c r="J10" s="321"/>
      <c r="K10" s="202"/>
    </row>
    <row r="11" spans="2:11" ht="15" customHeight="1">
      <c r="B11" s="205"/>
      <c r="C11" s="206"/>
      <c r="D11" s="321" t="s">
        <v>1715</v>
      </c>
      <c r="E11" s="321"/>
      <c r="F11" s="321"/>
      <c r="G11" s="321"/>
      <c r="H11" s="321"/>
      <c r="I11" s="321"/>
      <c r="J11" s="321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1716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21" t="s">
        <v>1717</v>
      </c>
      <c r="E15" s="321"/>
      <c r="F15" s="321"/>
      <c r="G15" s="321"/>
      <c r="H15" s="321"/>
      <c r="I15" s="321"/>
      <c r="J15" s="321"/>
      <c r="K15" s="202"/>
    </row>
    <row r="16" spans="2:11" ht="15" customHeight="1">
      <c r="B16" s="205"/>
      <c r="C16" s="206"/>
      <c r="D16" s="321" t="s">
        <v>1718</v>
      </c>
      <c r="E16" s="321"/>
      <c r="F16" s="321"/>
      <c r="G16" s="321"/>
      <c r="H16" s="321"/>
      <c r="I16" s="321"/>
      <c r="J16" s="321"/>
      <c r="K16" s="202"/>
    </row>
    <row r="17" spans="2:11" ht="15" customHeight="1">
      <c r="B17" s="205"/>
      <c r="C17" s="206"/>
      <c r="D17" s="321" t="s">
        <v>1719</v>
      </c>
      <c r="E17" s="321"/>
      <c r="F17" s="321"/>
      <c r="G17" s="321"/>
      <c r="H17" s="321"/>
      <c r="I17" s="321"/>
      <c r="J17" s="321"/>
      <c r="K17" s="202"/>
    </row>
    <row r="18" spans="2:11" ht="15" customHeight="1">
      <c r="B18" s="205"/>
      <c r="C18" s="206"/>
      <c r="D18" s="206"/>
      <c r="E18" s="208" t="s">
        <v>81</v>
      </c>
      <c r="F18" s="321" t="s">
        <v>1720</v>
      </c>
      <c r="G18" s="321"/>
      <c r="H18" s="321"/>
      <c r="I18" s="321"/>
      <c r="J18" s="321"/>
      <c r="K18" s="202"/>
    </row>
    <row r="19" spans="2:11" ht="15" customHeight="1">
      <c r="B19" s="205"/>
      <c r="C19" s="206"/>
      <c r="D19" s="206"/>
      <c r="E19" s="208" t="s">
        <v>1721</v>
      </c>
      <c r="F19" s="321" t="s">
        <v>1722</v>
      </c>
      <c r="G19" s="321"/>
      <c r="H19" s="321"/>
      <c r="I19" s="321"/>
      <c r="J19" s="321"/>
      <c r="K19" s="202"/>
    </row>
    <row r="20" spans="2:11" ht="15" customHeight="1">
      <c r="B20" s="205"/>
      <c r="C20" s="206"/>
      <c r="D20" s="206"/>
      <c r="E20" s="208" t="s">
        <v>1723</v>
      </c>
      <c r="F20" s="321" t="s">
        <v>1724</v>
      </c>
      <c r="G20" s="321"/>
      <c r="H20" s="321"/>
      <c r="I20" s="321"/>
      <c r="J20" s="321"/>
      <c r="K20" s="202"/>
    </row>
    <row r="21" spans="2:11" ht="15" customHeight="1">
      <c r="B21" s="205"/>
      <c r="C21" s="206"/>
      <c r="D21" s="206"/>
      <c r="E21" s="208" t="s">
        <v>1725</v>
      </c>
      <c r="F21" s="321" t="s">
        <v>1726</v>
      </c>
      <c r="G21" s="321"/>
      <c r="H21" s="321"/>
      <c r="I21" s="321"/>
      <c r="J21" s="321"/>
      <c r="K21" s="202"/>
    </row>
    <row r="22" spans="2:11" ht="15" customHeight="1">
      <c r="B22" s="205"/>
      <c r="C22" s="206"/>
      <c r="D22" s="206"/>
      <c r="E22" s="208" t="s">
        <v>1727</v>
      </c>
      <c r="F22" s="321" t="s">
        <v>1728</v>
      </c>
      <c r="G22" s="321"/>
      <c r="H22" s="321"/>
      <c r="I22" s="321"/>
      <c r="J22" s="321"/>
      <c r="K22" s="202"/>
    </row>
    <row r="23" spans="2:11" ht="15" customHeight="1">
      <c r="B23" s="205"/>
      <c r="C23" s="206"/>
      <c r="D23" s="206"/>
      <c r="E23" s="208" t="s">
        <v>1729</v>
      </c>
      <c r="F23" s="321" t="s">
        <v>1730</v>
      </c>
      <c r="G23" s="321"/>
      <c r="H23" s="321"/>
      <c r="I23" s="321"/>
      <c r="J23" s="321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21" t="s">
        <v>1731</v>
      </c>
      <c r="D25" s="321"/>
      <c r="E25" s="321"/>
      <c r="F25" s="321"/>
      <c r="G25" s="321"/>
      <c r="H25" s="321"/>
      <c r="I25" s="321"/>
      <c r="J25" s="321"/>
      <c r="K25" s="202"/>
    </row>
    <row r="26" spans="2:11" ht="15" customHeight="1">
      <c r="B26" s="205"/>
      <c r="C26" s="321" t="s">
        <v>1732</v>
      </c>
      <c r="D26" s="321"/>
      <c r="E26" s="321"/>
      <c r="F26" s="321"/>
      <c r="G26" s="321"/>
      <c r="H26" s="321"/>
      <c r="I26" s="321"/>
      <c r="J26" s="321"/>
      <c r="K26" s="202"/>
    </row>
    <row r="27" spans="2:11" ht="15" customHeight="1">
      <c r="B27" s="205"/>
      <c r="C27" s="204"/>
      <c r="D27" s="321" t="s">
        <v>1733</v>
      </c>
      <c r="E27" s="321"/>
      <c r="F27" s="321"/>
      <c r="G27" s="321"/>
      <c r="H27" s="321"/>
      <c r="I27" s="321"/>
      <c r="J27" s="321"/>
      <c r="K27" s="202"/>
    </row>
    <row r="28" spans="2:11" ht="15" customHeight="1">
      <c r="B28" s="205"/>
      <c r="C28" s="206"/>
      <c r="D28" s="321" t="s">
        <v>1734</v>
      </c>
      <c r="E28" s="321"/>
      <c r="F28" s="321"/>
      <c r="G28" s="321"/>
      <c r="H28" s="321"/>
      <c r="I28" s="321"/>
      <c r="J28" s="321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21" t="s">
        <v>1735</v>
      </c>
      <c r="E30" s="321"/>
      <c r="F30" s="321"/>
      <c r="G30" s="321"/>
      <c r="H30" s="321"/>
      <c r="I30" s="321"/>
      <c r="J30" s="321"/>
      <c r="K30" s="202"/>
    </row>
    <row r="31" spans="2:11" ht="15" customHeight="1">
      <c r="B31" s="205"/>
      <c r="C31" s="206"/>
      <c r="D31" s="321" t="s">
        <v>1736</v>
      </c>
      <c r="E31" s="321"/>
      <c r="F31" s="321"/>
      <c r="G31" s="321"/>
      <c r="H31" s="321"/>
      <c r="I31" s="321"/>
      <c r="J31" s="321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21" t="s">
        <v>1737</v>
      </c>
      <c r="E33" s="321"/>
      <c r="F33" s="321"/>
      <c r="G33" s="321"/>
      <c r="H33" s="321"/>
      <c r="I33" s="321"/>
      <c r="J33" s="321"/>
      <c r="K33" s="202"/>
    </row>
    <row r="34" spans="2:11" ht="15" customHeight="1">
      <c r="B34" s="205"/>
      <c r="C34" s="206"/>
      <c r="D34" s="321" t="s">
        <v>1738</v>
      </c>
      <c r="E34" s="321"/>
      <c r="F34" s="321"/>
      <c r="G34" s="321"/>
      <c r="H34" s="321"/>
      <c r="I34" s="321"/>
      <c r="J34" s="321"/>
      <c r="K34" s="202"/>
    </row>
    <row r="35" spans="2:11" ht="15" customHeight="1">
      <c r="B35" s="205"/>
      <c r="C35" s="206"/>
      <c r="D35" s="321" t="s">
        <v>1739</v>
      </c>
      <c r="E35" s="321"/>
      <c r="F35" s="321"/>
      <c r="G35" s="321"/>
      <c r="H35" s="321"/>
      <c r="I35" s="321"/>
      <c r="J35" s="321"/>
      <c r="K35" s="202"/>
    </row>
    <row r="36" spans="2:11" ht="15" customHeight="1">
      <c r="B36" s="205"/>
      <c r="C36" s="206"/>
      <c r="D36" s="204"/>
      <c r="E36" s="207" t="s">
        <v>124</v>
      </c>
      <c r="F36" s="204"/>
      <c r="G36" s="321" t="s">
        <v>1740</v>
      </c>
      <c r="H36" s="321"/>
      <c r="I36" s="321"/>
      <c r="J36" s="321"/>
      <c r="K36" s="202"/>
    </row>
    <row r="37" spans="2:11" ht="30.75" customHeight="1">
      <c r="B37" s="205"/>
      <c r="C37" s="206"/>
      <c r="D37" s="204"/>
      <c r="E37" s="207" t="s">
        <v>1741</v>
      </c>
      <c r="F37" s="204"/>
      <c r="G37" s="321" t="s">
        <v>1742</v>
      </c>
      <c r="H37" s="321"/>
      <c r="I37" s="321"/>
      <c r="J37" s="321"/>
      <c r="K37" s="202"/>
    </row>
    <row r="38" spans="2:11" ht="15" customHeight="1">
      <c r="B38" s="205"/>
      <c r="C38" s="206"/>
      <c r="D38" s="204"/>
      <c r="E38" s="207" t="s">
        <v>55</v>
      </c>
      <c r="F38" s="204"/>
      <c r="G38" s="321" t="s">
        <v>1743</v>
      </c>
      <c r="H38" s="321"/>
      <c r="I38" s="321"/>
      <c r="J38" s="321"/>
      <c r="K38" s="202"/>
    </row>
    <row r="39" spans="2:11" ht="15" customHeight="1">
      <c r="B39" s="205"/>
      <c r="C39" s="206"/>
      <c r="D39" s="204"/>
      <c r="E39" s="207" t="s">
        <v>56</v>
      </c>
      <c r="F39" s="204"/>
      <c r="G39" s="321" t="s">
        <v>1744</v>
      </c>
      <c r="H39" s="321"/>
      <c r="I39" s="321"/>
      <c r="J39" s="321"/>
      <c r="K39" s="202"/>
    </row>
    <row r="40" spans="2:11" ht="15" customHeight="1">
      <c r="B40" s="205"/>
      <c r="C40" s="206"/>
      <c r="D40" s="204"/>
      <c r="E40" s="207" t="s">
        <v>125</v>
      </c>
      <c r="F40" s="204"/>
      <c r="G40" s="321" t="s">
        <v>1745</v>
      </c>
      <c r="H40" s="321"/>
      <c r="I40" s="321"/>
      <c r="J40" s="321"/>
      <c r="K40" s="202"/>
    </row>
    <row r="41" spans="2:11" ht="15" customHeight="1">
      <c r="B41" s="205"/>
      <c r="C41" s="206"/>
      <c r="D41" s="204"/>
      <c r="E41" s="207" t="s">
        <v>126</v>
      </c>
      <c r="F41" s="204"/>
      <c r="G41" s="321" t="s">
        <v>1746</v>
      </c>
      <c r="H41" s="321"/>
      <c r="I41" s="321"/>
      <c r="J41" s="321"/>
      <c r="K41" s="202"/>
    </row>
    <row r="42" spans="2:11" ht="15" customHeight="1">
      <c r="B42" s="205"/>
      <c r="C42" s="206"/>
      <c r="D42" s="204"/>
      <c r="E42" s="207" t="s">
        <v>1747</v>
      </c>
      <c r="F42" s="204"/>
      <c r="G42" s="321" t="s">
        <v>1748</v>
      </c>
      <c r="H42" s="321"/>
      <c r="I42" s="321"/>
      <c r="J42" s="321"/>
      <c r="K42" s="202"/>
    </row>
    <row r="43" spans="2:11" ht="15" customHeight="1">
      <c r="B43" s="205"/>
      <c r="C43" s="206"/>
      <c r="D43" s="204"/>
      <c r="E43" s="207"/>
      <c r="F43" s="204"/>
      <c r="G43" s="321" t="s">
        <v>1749</v>
      </c>
      <c r="H43" s="321"/>
      <c r="I43" s="321"/>
      <c r="J43" s="321"/>
      <c r="K43" s="202"/>
    </row>
    <row r="44" spans="2:11" ht="15" customHeight="1">
      <c r="B44" s="205"/>
      <c r="C44" s="206"/>
      <c r="D44" s="204"/>
      <c r="E44" s="207" t="s">
        <v>1750</v>
      </c>
      <c r="F44" s="204"/>
      <c r="G44" s="321" t="s">
        <v>1751</v>
      </c>
      <c r="H44" s="321"/>
      <c r="I44" s="321"/>
      <c r="J44" s="321"/>
      <c r="K44" s="202"/>
    </row>
    <row r="45" spans="2:11" ht="15" customHeight="1">
      <c r="B45" s="205"/>
      <c r="C45" s="206"/>
      <c r="D45" s="204"/>
      <c r="E45" s="207" t="s">
        <v>128</v>
      </c>
      <c r="F45" s="204"/>
      <c r="G45" s="321" t="s">
        <v>1752</v>
      </c>
      <c r="H45" s="321"/>
      <c r="I45" s="321"/>
      <c r="J45" s="321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21" t="s">
        <v>1753</v>
      </c>
      <c r="E47" s="321"/>
      <c r="F47" s="321"/>
      <c r="G47" s="321"/>
      <c r="H47" s="321"/>
      <c r="I47" s="321"/>
      <c r="J47" s="321"/>
      <c r="K47" s="202"/>
    </row>
    <row r="48" spans="2:11" ht="15" customHeight="1">
      <c r="B48" s="205"/>
      <c r="C48" s="206"/>
      <c r="D48" s="206"/>
      <c r="E48" s="321" t="s">
        <v>1754</v>
      </c>
      <c r="F48" s="321"/>
      <c r="G48" s="321"/>
      <c r="H48" s="321"/>
      <c r="I48" s="321"/>
      <c r="J48" s="321"/>
      <c r="K48" s="202"/>
    </row>
    <row r="49" spans="2:11" ht="15" customHeight="1">
      <c r="B49" s="205"/>
      <c r="C49" s="206"/>
      <c r="D49" s="206"/>
      <c r="E49" s="321" t="s">
        <v>1755</v>
      </c>
      <c r="F49" s="321"/>
      <c r="G49" s="321"/>
      <c r="H49" s="321"/>
      <c r="I49" s="321"/>
      <c r="J49" s="321"/>
      <c r="K49" s="202"/>
    </row>
    <row r="50" spans="2:11" ht="15" customHeight="1">
      <c r="B50" s="205"/>
      <c r="C50" s="206"/>
      <c r="D50" s="206"/>
      <c r="E50" s="321" t="s">
        <v>1756</v>
      </c>
      <c r="F50" s="321"/>
      <c r="G50" s="321"/>
      <c r="H50" s="321"/>
      <c r="I50" s="321"/>
      <c r="J50" s="321"/>
      <c r="K50" s="202"/>
    </row>
    <row r="51" spans="2:11" ht="15" customHeight="1">
      <c r="B51" s="205"/>
      <c r="C51" s="206"/>
      <c r="D51" s="321" t="s">
        <v>1757</v>
      </c>
      <c r="E51" s="321"/>
      <c r="F51" s="321"/>
      <c r="G51" s="321"/>
      <c r="H51" s="321"/>
      <c r="I51" s="321"/>
      <c r="J51" s="321"/>
      <c r="K51" s="202"/>
    </row>
    <row r="52" spans="2:11" ht="25.5" customHeight="1">
      <c r="B52" s="201"/>
      <c r="C52" s="322" t="s">
        <v>1758</v>
      </c>
      <c r="D52" s="322"/>
      <c r="E52" s="322"/>
      <c r="F52" s="322"/>
      <c r="G52" s="322"/>
      <c r="H52" s="322"/>
      <c r="I52" s="322"/>
      <c r="J52" s="322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21" t="s">
        <v>1759</v>
      </c>
      <c r="D54" s="321"/>
      <c r="E54" s="321"/>
      <c r="F54" s="321"/>
      <c r="G54" s="321"/>
      <c r="H54" s="321"/>
      <c r="I54" s="321"/>
      <c r="J54" s="321"/>
      <c r="K54" s="202"/>
    </row>
    <row r="55" spans="2:11" ht="15" customHeight="1">
      <c r="B55" s="201"/>
      <c r="C55" s="321" t="s">
        <v>1760</v>
      </c>
      <c r="D55" s="321"/>
      <c r="E55" s="321"/>
      <c r="F55" s="321"/>
      <c r="G55" s="321"/>
      <c r="H55" s="321"/>
      <c r="I55" s="321"/>
      <c r="J55" s="321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21" t="s">
        <v>1761</v>
      </c>
      <c r="D57" s="321"/>
      <c r="E57" s="321"/>
      <c r="F57" s="321"/>
      <c r="G57" s="321"/>
      <c r="H57" s="321"/>
      <c r="I57" s="321"/>
      <c r="J57" s="321"/>
      <c r="K57" s="202"/>
    </row>
    <row r="58" spans="2:11" ht="15" customHeight="1">
      <c r="B58" s="201"/>
      <c r="C58" s="206"/>
      <c r="D58" s="321" t="s">
        <v>1762</v>
      </c>
      <c r="E58" s="321"/>
      <c r="F58" s="321"/>
      <c r="G58" s="321"/>
      <c r="H58" s="321"/>
      <c r="I58" s="321"/>
      <c r="J58" s="321"/>
      <c r="K58" s="202"/>
    </row>
    <row r="59" spans="2:11" ht="15" customHeight="1">
      <c r="B59" s="201"/>
      <c r="C59" s="206"/>
      <c r="D59" s="321" t="s">
        <v>1763</v>
      </c>
      <c r="E59" s="321"/>
      <c r="F59" s="321"/>
      <c r="G59" s="321"/>
      <c r="H59" s="321"/>
      <c r="I59" s="321"/>
      <c r="J59" s="321"/>
      <c r="K59" s="202"/>
    </row>
    <row r="60" spans="2:11" ht="15" customHeight="1">
      <c r="B60" s="201"/>
      <c r="C60" s="206"/>
      <c r="D60" s="321" t="s">
        <v>1764</v>
      </c>
      <c r="E60" s="321"/>
      <c r="F60" s="321"/>
      <c r="G60" s="321"/>
      <c r="H60" s="321"/>
      <c r="I60" s="321"/>
      <c r="J60" s="321"/>
      <c r="K60" s="202"/>
    </row>
    <row r="61" spans="2:11" ht="15" customHeight="1">
      <c r="B61" s="201"/>
      <c r="C61" s="206"/>
      <c r="D61" s="321" t="s">
        <v>1765</v>
      </c>
      <c r="E61" s="321"/>
      <c r="F61" s="321"/>
      <c r="G61" s="321"/>
      <c r="H61" s="321"/>
      <c r="I61" s="321"/>
      <c r="J61" s="321"/>
      <c r="K61" s="202"/>
    </row>
    <row r="62" spans="2:11" ht="15" customHeight="1">
      <c r="B62" s="201"/>
      <c r="C62" s="206"/>
      <c r="D62" s="324" t="s">
        <v>1766</v>
      </c>
      <c r="E62" s="324"/>
      <c r="F62" s="324"/>
      <c r="G62" s="324"/>
      <c r="H62" s="324"/>
      <c r="I62" s="324"/>
      <c r="J62" s="324"/>
      <c r="K62" s="202"/>
    </row>
    <row r="63" spans="2:11" ht="15" customHeight="1">
      <c r="B63" s="201"/>
      <c r="C63" s="206"/>
      <c r="D63" s="321" t="s">
        <v>1767</v>
      </c>
      <c r="E63" s="321"/>
      <c r="F63" s="321"/>
      <c r="G63" s="321"/>
      <c r="H63" s="321"/>
      <c r="I63" s="321"/>
      <c r="J63" s="321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21" t="s">
        <v>1768</v>
      </c>
      <c r="E65" s="321"/>
      <c r="F65" s="321"/>
      <c r="G65" s="321"/>
      <c r="H65" s="321"/>
      <c r="I65" s="321"/>
      <c r="J65" s="321"/>
      <c r="K65" s="202"/>
    </row>
    <row r="66" spans="2:11" ht="15" customHeight="1">
      <c r="B66" s="201"/>
      <c r="C66" s="206"/>
      <c r="D66" s="324" t="s">
        <v>1769</v>
      </c>
      <c r="E66" s="324"/>
      <c r="F66" s="324"/>
      <c r="G66" s="324"/>
      <c r="H66" s="324"/>
      <c r="I66" s="324"/>
      <c r="J66" s="324"/>
      <c r="K66" s="202"/>
    </row>
    <row r="67" spans="2:11" ht="15" customHeight="1">
      <c r="B67" s="201"/>
      <c r="C67" s="206"/>
      <c r="D67" s="321" t="s">
        <v>1770</v>
      </c>
      <c r="E67" s="321"/>
      <c r="F67" s="321"/>
      <c r="G67" s="321"/>
      <c r="H67" s="321"/>
      <c r="I67" s="321"/>
      <c r="J67" s="321"/>
      <c r="K67" s="202"/>
    </row>
    <row r="68" spans="2:11" ht="15" customHeight="1">
      <c r="B68" s="201"/>
      <c r="C68" s="206"/>
      <c r="D68" s="321" t="s">
        <v>1771</v>
      </c>
      <c r="E68" s="321"/>
      <c r="F68" s="321"/>
      <c r="G68" s="321"/>
      <c r="H68" s="321"/>
      <c r="I68" s="321"/>
      <c r="J68" s="321"/>
      <c r="K68" s="202"/>
    </row>
    <row r="69" spans="2:11" ht="15" customHeight="1">
      <c r="B69" s="201"/>
      <c r="C69" s="206"/>
      <c r="D69" s="321" t="s">
        <v>1772</v>
      </c>
      <c r="E69" s="321"/>
      <c r="F69" s="321"/>
      <c r="G69" s="321"/>
      <c r="H69" s="321"/>
      <c r="I69" s="321"/>
      <c r="J69" s="321"/>
      <c r="K69" s="202"/>
    </row>
    <row r="70" spans="2:11" ht="15" customHeight="1">
      <c r="B70" s="201"/>
      <c r="C70" s="206"/>
      <c r="D70" s="321" t="s">
        <v>1773</v>
      </c>
      <c r="E70" s="321"/>
      <c r="F70" s="321"/>
      <c r="G70" s="321"/>
      <c r="H70" s="321"/>
      <c r="I70" s="321"/>
      <c r="J70" s="321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25" t="s">
        <v>1774</v>
      </c>
      <c r="D75" s="325"/>
      <c r="E75" s="325"/>
      <c r="F75" s="325"/>
      <c r="G75" s="325"/>
      <c r="H75" s="325"/>
      <c r="I75" s="325"/>
      <c r="J75" s="325"/>
      <c r="K75" s="219"/>
    </row>
    <row r="76" spans="2:11" ht="17.25" customHeight="1">
      <c r="B76" s="218"/>
      <c r="C76" s="220" t="s">
        <v>1775</v>
      </c>
      <c r="D76" s="220"/>
      <c r="E76" s="220"/>
      <c r="F76" s="220" t="s">
        <v>1776</v>
      </c>
      <c r="G76" s="221"/>
      <c r="H76" s="220" t="s">
        <v>56</v>
      </c>
      <c r="I76" s="220" t="s">
        <v>59</v>
      </c>
      <c r="J76" s="220" t="s">
        <v>1777</v>
      </c>
      <c r="K76" s="219"/>
    </row>
    <row r="77" spans="2:11" ht="17.25" customHeight="1">
      <c r="B77" s="218"/>
      <c r="C77" s="222" t="s">
        <v>1778</v>
      </c>
      <c r="D77" s="222"/>
      <c r="E77" s="222"/>
      <c r="F77" s="223" t="s">
        <v>1779</v>
      </c>
      <c r="G77" s="224"/>
      <c r="H77" s="222"/>
      <c r="I77" s="222"/>
      <c r="J77" s="222" t="s">
        <v>1780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55</v>
      </c>
      <c r="D79" s="227"/>
      <c r="E79" s="227"/>
      <c r="F79" s="228" t="s">
        <v>1781</v>
      </c>
      <c r="G79" s="229"/>
      <c r="H79" s="207" t="s">
        <v>1782</v>
      </c>
      <c r="I79" s="207" t="s">
        <v>1783</v>
      </c>
      <c r="J79" s="207">
        <v>20</v>
      </c>
      <c r="K79" s="219"/>
    </row>
    <row r="80" spans="2:11" ht="15" customHeight="1">
      <c r="B80" s="218"/>
      <c r="C80" s="207" t="s">
        <v>1784</v>
      </c>
      <c r="D80" s="207"/>
      <c r="E80" s="207"/>
      <c r="F80" s="228" t="s">
        <v>1781</v>
      </c>
      <c r="G80" s="229"/>
      <c r="H80" s="207" t="s">
        <v>1785</v>
      </c>
      <c r="I80" s="207" t="s">
        <v>1783</v>
      </c>
      <c r="J80" s="207">
        <v>120</v>
      </c>
      <c r="K80" s="219"/>
    </row>
    <row r="81" spans="2:11" ht="15" customHeight="1">
      <c r="B81" s="230"/>
      <c r="C81" s="207" t="s">
        <v>1786</v>
      </c>
      <c r="D81" s="207"/>
      <c r="E81" s="207"/>
      <c r="F81" s="228" t="s">
        <v>1787</v>
      </c>
      <c r="G81" s="229"/>
      <c r="H81" s="207" t="s">
        <v>1788</v>
      </c>
      <c r="I81" s="207" t="s">
        <v>1783</v>
      </c>
      <c r="J81" s="207">
        <v>50</v>
      </c>
      <c r="K81" s="219"/>
    </row>
    <row r="82" spans="2:11" ht="15" customHeight="1">
      <c r="B82" s="230"/>
      <c r="C82" s="207" t="s">
        <v>1789</v>
      </c>
      <c r="D82" s="207"/>
      <c r="E82" s="207"/>
      <c r="F82" s="228" t="s">
        <v>1781</v>
      </c>
      <c r="G82" s="229"/>
      <c r="H82" s="207" t="s">
        <v>1790</v>
      </c>
      <c r="I82" s="207" t="s">
        <v>1791</v>
      </c>
      <c r="J82" s="207"/>
      <c r="K82" s="219"/>
    </row>
    <row r="83" spans="2:11" ht="15" customHeight="1">
      <c r="B83" s="230"/>
      <c r="C83" s="207" t="s">
        <v>1792</v>
      </c>
      <c r="D83" s="207"/>
      <c r="E83" s="207"/>
      <c r="F83" s="228" t="s">
        <v>1787</v>
      </c>
      <c r="G83" s="207"/>
      <c r="H83" s="207" t="s">
        <v>1793</v>
      </c>
      <c r="I83" s="207" t="s">
        <v>1783</v>
      </c>
      <c r="J83" s="207">
        <v>15</v>
      </c>
      <c r="K83" s="219"/>
    </row>
    <row r="84" spans="2:11" ht="15" customHeight="1">
      <c r="B84" s="230"/>
      <c r="C84" s="207" t="s">
        <v>1794</v>
      </c>
      <c r="D84" s="207"/>
      <c r="E84" s="207"/>
      <c r="F84" s="228" t="s">
        <v>1787</v>
      </c>
      <c r="G84" s="207"/>
      <c r="H84" s="207" t="s">
        <v>1795</v>
      </c>
      <c r="I84" s="207" t="s">
        <v>1783</v>
      </c>
      <c r="J84" s="207">
        <v>15</v>
      </c>
      <c r="K84" s="219"/>
    </row>
    <row r="85" spans="2:11" ht="15" customHeight="1">
      <c r="B85" s="230"/>
      <c r="C85" s="207" t="s">
        <v>1796</v>
      </c>
      <c r="D85" s="207"/>
      <c r="E85" s="207"/>
      <c r="F85" s="228" t="s">
        <v>1787</v>
      </c>
      <c r="G85" s="207"/>
      <c r="H85" s="207" t="s">
        <v>1797</v>
      </c>
      <c r="I85" s="207" t="s">
        <v>1783</v>
      </c>
      <c r="J85" s="207">
        <v>20</v>
      </c>
      <c r="K85" s="219"/>
    </row>
    <row r="86" spans="2:11" ht="15" customHeight="1">
      <c r="B86" s="230"/>
      <c r="C86" s="207" t="s">
        <v>1798</v>
      </c>
      <c r="D86" s="207"/>
      <c r="E86" s="207"/>
      <c r="F86" s="228" t="s">
        <v>1787</v>
      </c>
      <c r="G86" s="207"/>
      <c r="H86" s="207" t="s">
        <v>1799</v>
      </c>
      <c r="I86" s="207" t="s">
        <v>1783</v>
      </c>
      <c r="J86" s="207">
        <v>20</v>
      </c>
      <c r="K86" s="219"/>
    </row>
    <row r="87" spans="2:11" ht="15" customHeight="1">
      <c r="B87" s="230"/>
      <c r="C87" s="207" t="s">
        <v>1800</v>
      </c>
      <c r="D87" s="207"/>
      <c r="E87" s="207"/>
      <c r="F87" s="228" t="s">
        <v>1787</v>
      </c>
      <c r="G87" s="229"/>
      <c r="H87" s="207" t="s">
        <v>1801</v>
      </c>
      <c r="I87" s="207" t="s">
        <v>1783</v>
      </c>
      <c r="J87" s="207">
        <v>50</v>
      </c>
      <c r="K87" s="219"/>
    </row>
    <row r="88" spans="2:11" ht="15" customHeight="1">
      <c r="B88" s="230"/>
      <c r="C88" s="207" t="s">
        <v>1802</v>
      </c>
      <c r="D88" s="207"/>
      <c r="E88" s="207"/>
      <c r="F88" s="228" t="s">
        <v>1787</v>
      </c>
      <c r="G88" s="229"/>
      <c r="H88" s="207" t="s">
        <v>1803</v>
      </c>
      <c r="I88" s="207" t="s">
        <v>1783</v>
      </c>
      <c r="J88" s="207">
        <v>20</v>
      </c>
      <c r="K88" s="219"/>
    </row>
    <row r="89" spans="2:11" ht="15" customHeight="1">
      <c r="B89" s="230"/>
      <c r="C89" s="207" t="s">
        <v>1804</v>
      </c>
      <c r="D89" s="207"/>
      <c r="E89" s="207"/>
      <c r="F89" s="228" t="s">
        <v>1787</v>
      </c>
      <c r="G89" s="229"/>
      <c r="H89" s="207" t="s">
        <v>1805</v>
      </c>
      <c r="I89" s="207" t="s">
        <v>1783</v>
      </c>
      <c r="J89" s="207">
        <v>20</v>
      </c>
      <c r="K89" s="219"/>
    </row>
    <row r="90" spans="2:11" ht="15" customHeight="1">
      <c r="B90" s="230"/>
      <c r="C90" s="207" t="s">
        <v>1806</v>
      </c>
      <c r="D90" s="207"/>
      <c r="E90" s="207"/>
      <c r="F90" s="228" t="s">
        <v>1787</v>
      </c>
      <c r="G90" s="229"/>
      <c r="H90" s="207" t="s">
        <v>1807</v>
      </c>
      <c r="I90" s="207" t="s">
        <v>1783</v>
      </c>
      <c r="J90" s="207">
        <v>50</v>
      </c>
      <c r="K90" s="219"/>
    </row>
    <row r="91" spans="2:11" ht="15" customHeight="1">
      <c r="B91" s="230"/>
      <c r="C91" s="207" t="s">
        <v>1808</v>
      </c>
      <c r="D91" s="207"/>
      <c r="E91" s="207"/>
      <c r="F91" s="228" t="s">
        <v>1787</v>
      </c>
      <c r="G91" s="229"/>
      <c r="H91" s="207" t="s">
        <v>1808</v>
      </c>
      <c r="I91" s="207" t="s">
        <v>1783</v>
      </c>
      <c r="J91" s="207">
        <v>50</v>
      </c>
      <c r="K91" s="219"/>
    </row>
    <row r="92" spans="2:11" ht="15" customHeight="1">
      <c r="B92" s="230"/>
      <c r="C92" s="207" t="s">
        <v>1809</v>
      </c>
      <c r="D92" s="207"/>
      <c r="E92" s="207"/>
      <c r="F92" s="228" t="s">
        <v>1787</v>
      </c>
      <c r="G92" s="229"/>
      <c r="H92" s="207" t="s">
        <v>1810</v>
      </c>
      <c r="I92" s="207" t="s">
        <v>1783</v>
      </c>
      <c r="J92" s="207">
        <v>255</v>
      </c>
      <c r="K92" s="219"/>
    </row>
    <row r="93" spans="2:11" ht="15" customHeight="1">
      <c r="B93" s="230"/>
      <c r="C93" s="207" t="s">
        <v>1811</v>
      </c>
      <c r="D93" s="207"/>
      <c r="E93" s="207"/>
      <c r="F93" s="228" t="s">
        <v>1781</v>
      </c>
      <c r="G93" s="229"/>
      <c r="H93" s="207" t="s">
        <v>1812</v>
      </c>
      <c r="I93" s="207" t="s">
        <v>1813</v>
      </c>
      <c r="J93" s="207"/>
      <c r="K93" s="219"/>
    </row>
    <row r="94" spans="2:11" ht="15" customHeight="1">
      <c r="B94" s="230"/>
      <c r="C94" s="207" t="s">
        <v>1814</v>
      </c>
      <c r="D94" s="207"/>
      <c r="E94" s="207"/>
      <c r="F94" s="228" t="s">
        <v>1781</v>
      </c>
      <c r="G94" s="229"/>
      <c r="H94" s="207" t="s">
        <v>1815</v>
      </c>
      <c r="I94" s="207" t="s">
        <v>1816</v>
      </c>
      <c r="J94" s="207"/>
      <c r="K94" s="219"/>
    </row>
    <row r="95" spans="2:11" ht="15" customHeight="1">
      <c r="B95" s="230"/>
      <c r="C95" s="207" t="s">
        <v>1817</v>
      </c>
      <c r="D95" s="207"/>
      <c r="E95" s="207"/>
      <c r="F95" s="228" t="s">
        <v>1781</v>
      </c>
      <c r="G95" s="229"/>
      <c r="H95" s="207" t="s">
        <v>1817</v>
      </c>
      <c r="I95" s="207" t="s">
        <v>1816</v>
      </c>
      <c r="J95" s="207"/>
      <c r="K95" s="219"/>
    </row>
    <row r="96" spans="2:11" ht="15" customHeight="1">
      <c r="B96" s="230"/>
      <c r="C96" s="207" t="s">
        <v>40</v>
      </c>
      <c r="D96" s="207"/>
      <c r="E96" s="207"/>
      <c r="F96" s="228" t="s">
        <v>1781</v>
      </c>
      <c r="G96" s="229"/>
      <c r="H96" s="207" t="s">
        <v>1818</v>
      </c>
      <c r="I96" s="207" t="s">
        <v>1816</v>
      </c>
      <c r="J96" s="207"/>
      <c r="K96" s="219"/>
    </row>
    <row r="97" spans="2:11" ht="15" customHeight="1">
      <c r="B97" s="230"/>
      <c r="C97" s="207" t="s">
        <v>50</v>
      </c>
      <c r="D97" s="207"/>
      <c r="E97" s="207"/>
      <c r="F97" s="228" t="s">
        <v>1781</v>
      </c>
      <c r="G97" s="229"/>
      <c r="H97" s="207" t="s">
        <v>1819</v>
      </c>
      <c r="I97" s="207" t="s">
        <v>1816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25" t="s">
        <v>1820</v>
      </c>
      <c r="D102" s="325"/>
      <c r="E102" s="325"/>
      <c r="F102" s="325"/>
      <c r="G102" s="325"/>
      <c r="H102" s="325"/>
      <c r="I102" s="325"/>
      <c r="J102" s="325"/>
      <c r="K102" s="219"/>
    </row>
    <row r="103" spans="2:11" ht="17.25" customHeight="1">
      <c r="B103" s="218"/>
      <c r="C103" s="220" t="s">
        <v>1775</v>
      </c>
      <c r="D103" s="220"/>
      <c r="E103" s="220"/>
      <c r="F103" s="220" t="s">
        <v>1776</v>
      </c>
      <c r="G103" s="221"/>
      <c r="H103" s="220" t="s">
        <v>56</v>
      </c>
      <c r="I103" s="220" t="s">
        <v>59</v>
      </c>
      <c r="J103" s="220" t="s">
        <v>1777</v>
      </c>
      <c r="K103" s="219"/>
    </row>
    <row r="104" spans="2:11" ht="17.25" customHeight="1">
      <c r="B104" s="218"/>
      <c r="C104" s="222" t="s">
        <v>1778</v>
      </c>
      <c r="D104" s="222"/>
      <c r="E104" s="222"/>
      <c r="F104" s="223" t="s">
        <v>1779</v>
      </c>
      <c r="G104" s="224"/>
      <c r="H104" s="222"/>
      <c r="I104" s="222"/>
      <c r="J104" s="222" t="s">
        <v>1780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55</v>
      </c>
      <c r="D106" s="227"/>
      <c r="E106" s="227"/>
      <c r="F106" s="228" t="s">
        <v>1781</v>
      </c>
      <c r="G106" s="207"/>
      <c r="H106" s="207" t="s">
        <v>1821</v>
      </c>
      <c r="I106" s="207" t="s">
        <v>1783</v>
      </c>
      <c r="J106" s="207">
        <v>20</v>
      </c>
      <c r="K106" s="219"/>
    </row>
    <row r="107" spans="2:11" ht="15" customHeight="1">
      <c r="B107" s="218"/>
      <c r="C107" s="207" t="s">
        <v>1784</v>
      </c>
      <c r="D107" s="207"/>
      <c r="E107" s="207"/>
      <c r="F107" s="228" t="s">
        <v>1781</v>
      </c>
      <c r="G107" s="207"/>
      <c r="H107" s="207" t="s">
        <v>1821</v>
      </c>
      <c r="I107" s="207" t="s">
        <v>1783</v>
      </c>
      <c r="J107" s="207">
        <v>120</v>
      </c>
      <c r="K107" s="219"/>
    </row>
    <row r="108" spans="2:11" ht="15" customHeight="1">
      <c r="B108" s="230"/>
      <c r="C108" s="207" t="s">
        <v>1786</v>
      </c>
      <c r="D108" s="207"/>
      <c r="E108" s="207"/>
      <c r="F108" s="228" t="s">
        <v>1787</v>
      </c>
      <c r="G108" s="207"/>
      <c r="H108" s="207" t="s">
        <v>1821</v>
      </c>
      <c r="I108" s="207" t="s">
        <v>1783</v>
      </c>
      <c r="J108" s="207">
        <v>50</v>
      </c>
      <c r="K108" s="219"/>
    </row>
    <row r="109" spans="2:11" ht="15" customHeight="1">
      <c r="B109" s="230"/>
      <c r="C109" s="207" t="s">
        <v>1789</v>
      </c>
      <c r="D109" s="207"/>
      <c r="E109" s="207"/>
      <c r="F109" s="228" t="s">
        <v>1781</v>
      </c>
      <c r="G109" s="207"/>
      <c r="H109" s="207" t="s">
        <v>1821</v>
      </c>
      <c r="I109" s="207" t="s">
        <v>1791</v>
      </c>
      <c r="J109" s="207"/>
      <c r="K109" s="219"/>
    </row>
    <row r="110" spans="2:11" ht="15" customHeight="1">
      <c r="B110" s="230"/>
      <c r="C110" s="207" t="s">
        <v>1800</v>
      </c>
      <c r="D110" s="207"/>
      <c r="E110" s="207"/>
      <c r="F110" s="228" t="s">
        <v>1787</v>
      </c>
      <c r="G110" s="207"/>
      <c r="H110" s="207" t="s">
        <v>1821</v>
      </c>
      <c r="I110" s="207" t="s">
        <v>1783</v>
      </c>
      <c r="J110" s="207">
        <v>50</v>
      </c>
      <c r="K110" s="219"/>
    </row>
    <row r="111" spans="2:11" ht="15" customHeight="1">
      <c r="B111" s="230"/>
      <c r="C111" s="207" t="s">
        <v>1808</v>
      </c>
      <c r="D111" s="207"/>
      <c r="E111" s="207"/>
      <c r="F111" s="228" t="s">
        <v>1787</v>
      </c>
      <c r="G111" s="207"/>
      <c r="H111" s="207" t="s">
        <v>1821</v>
      </c>
      <c r="I111" s="207" t="s">
        <v>1783</v>
      </c>
      <c r="J111" s="207">
        <v>50</v>
      </c>
      <c r="K111" s="219"/>
    </row>
    <row r="112" spans="2:11" ht="15" customHeight="1">
      <c r="B112" s="230"/>
      <c r="C112" s="207" t="s">
        <v>1806</v>
      </c>
      <c r="D112" s="207"/>
      <c r="E112" s="207"/>
      <c r="F112" s="228" t="s">
        <v>1787</v>
      </c>
      <c r="G112" s="207"/>
      <c r="H112" s="207" t="s">
        <v>1821</v>
      </c>
      <c r="I112" s="207" t="s">
        <v>1783</v>
      </c>
      <c r="J112" s="207">
        <v>50</v>
      </c>
      <c r="K112" s="219"/>
    </row>
    <row r="113" spans="2:11" ht="15" customHeight="1">
      <c r="B113" s="230"/>
      <c r="C113" s="207" t="s">
        <v>55</v>
      </c>
      <c r="D113" s="207"/>
      <c r="E113" s="207"/>
      <c r="F113" s="228" t="s">
        <v>1781</v>
      </c>
      <c r="G113" s="207"/>
      <c r="H113" s="207" t="s">
        <v>1822</v>
      </c>
      <c r="I113" s="207" t="s">
        <v>1783</v>
      </c>
      <c r="J113" s="207">
        <v>20</v>
      </c>
      <c r="K113" s="219"/>
    </row>
    <row r="114" spans="2:11" ht="15" customHeight="1">
      <c r="B114" s="230"/>
      <c r="C114" s="207" t="s">
        <v>1823</v>
      </c>
      <c r="D114" s="207"/>
      <c r="E114" s="207"/>
      <c r="F114" s="228" t="s">
        <v>1781</v>
      </c>
      <c r="G114" s="207"/>
      <c r="H114" s="207" t="s">
        <v>1824</v>
      </c>
      <c r="I114" s="207" t="s">
        <v>1783</v>
      </c>
      <c r="J114" s="207">
        <v>120</v>
      </c>
      <c r="K114" s="219"/>
    </row>
    <row r="115" spans="2:11" ht="15" customHeight="1">
      <c r="B115" s="230"/>
      <c r="C115" s="207" t="s">
        <v>40</v>
      </c>
      <c r="D115" s="207"/>
      <c r="E115" s="207"/>
      <c r="F115" s="228" t="s">
        <v>1781</v>
      </c>
      <c r="G115" s="207"/>
      <c r="H115" s="207" t="s">
        <v>1825</v>
      </c>
      <c r="I115" s="207" t="s">
        <v>1816</v>
      </c>
      <c r="J115" s="207"/>
      <c r="K115" s="219"/>
    </row>
    <row r="116" spans="2:11" ht="15" customHeight="1">
      <c r="B116" s="230"/>
      <c r="C116" s="207" t="s">
        <v>50</v>
      </c>
      <c r="D116" s="207"/>
      <c r="E116" s="207"/>
      <c r="F116" s="228" t="s">
        <v>1781</v>
      </c>
      <c r="G116" s="207"/>
      <c r="H116" s="207" t="s">
        <v>1826</v>
      </c>
      <c r="I116" s="207" t="s">
        <v>1816</v>
      </c>
      <c r="J116" s="207"/>
      <c r="K116" s="219"/>
    </row>
    <row r="117" spans="2:11" ht="15" customHeight="1">
      <c r="B117" s="230"/>
      <c r="C117" s="207" t="s">
        <v>59</v>
      </c>
      <c r="D117" s="207"/>
      <c r="E117" s="207"/>
      <c r="F117" s="228" t="s">
        <v>1781</v>
      </c>
      <c r="G117" s="207"/>
      <c r="H117" s="207" t="s">
        <v>1827</v>
      </c>
      <c r="I117" s="207" t="s">
        <v>1828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23" t="s">
        <v>1829</v>
      </c>
      <c r="D122" s="323"/>
      <c r="E122" s="323"/>
      <c r="F122" s="323"/>
      <c r="G122" s="323"/>
      <c r="H122" s="323"/>
      <c r="I122" s="323"/>
      <c r="J122" s="323"/>
      <c r="K122" s="245"/>
    </row>
    <row r="123" spans="2:11" ht="17.25" customHeight="1">
      <c r="B123" s="246"/>
      <c r="C123" s="220" t="s">
        <v>1775</v>
      </c>
      <c r="D123" s="220"/>
      <c r="E123" s="220"/>
      <c r="F123" s="220" t="s">
        <v>1776</v>
      </c>
      <c r="G123" s="221"/>
      <c r="H123" s="220" t="s">
        <v>56</v>
      </c>
      <c r="I123" s="220" t="s">
        <v>59</v>
      </c>
      <c r="J123" s="220" t="s">
        <v>1777</v>
      </c>
      <c r="K123" s="247"/>
    </row>
    <row r="124" spans="2:11" ht="17.25" customHeight="1">
      <c r="B124" s="246"/>
      <c r="C124" s="222" t="s">
        <v>1778</v>
      </c>
      <c r="D124" s="222"/>
      <c r="E124" s="222"/>
      <c r="F124" s="223" t="s">
        <v>1779</v>
      </c>
      <c r="G124" s="224"/>
      <c r="H124" s="222"/>
      <c r="I124" s="222"/>
      <c r="J124" s="222" t="s">
        <v>1780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1784</v>
      </c>
      <c r="D126" s="227"/>
      <c r="E126" s="227"/>
      <c r="F126" s="228" t="s">
        <v>1781</v>
      </c>
      <c r="G126" s="207"/>
      <c r="H126" s="207" t="s">
        <v>1821</v>
      </c>
      <c r="I126" s="207" t="s">
        <v>1783</v>
      </c>
      <c r="J126" s="207">
        <v>120</v>
      </c>
      <c r="K126" s="251"/>
    </row>
    <row r="127" spans="2:11" ht="15" customHeight="1">
      <c r="B127" s="248"/>
      <c r="C127" s="207" t="s">
        <v>1830</v>
      </c>
      <c r="D127" s="207"/>
      <c r="E127" s="207"/>
      <c r="F127" s="228" t="s">
        <v>1781</v>
      </c>
      <c r="G127" s="207"/>
      <c r="H127" s="207" t="s">
        <v>1831</v>
      </c>
      <c r="I127" s="207" t="s">
        <v>1783</v>
      </c>
      <c r="J127" s="207" t="s">
        <v>1832</v>
      </c>
      <c r="K127" s="251"/>
    </row>
    <row r="128" spans="2:11" ht="15" customHeight="1">
      <c r="B128" s="248"/>
      <c r="C128" s="207" t="s">
        <v>1729</v>
      </c>
      <c r="D128" s="207"/>
      <c r="E128" s="207"/>
      <c r="F128" s="228" t="s">
        <v>1781</v>
      </c>
      <c r="G128" s="207"/>
      <c r="H128" s="207" t="s">
        <v>1833</v>
      </c>
      <c r="I128" s="207" t="s">
        <v>1783</v>
      </c>
      <c r="J128" s="207" t="s">
        <v>1832</v>
      </c>
      <c r="K128" s="251"/>
    </row>
    <row r="129" spans="2:11" ht="15" customHeight="1">
      <c r="B129" s="248"/>
      <c r="C129" s="207" t="s">
        <v>1792</v>
      </c>
      <c r="D129" s="207"/>
      <c r="E129" s="207"/>
      <c r="F129" s="228" t="s">
        <v>1787</v>
      </c>
      <c r="G129" s="207"/>
      <c r="H129" s="207" t="s">
        <v>1793</v>
      </c>
      <c r="I129" s="207" t="s">
        <v>1783</v>
      </c>
      <c r="J129" s="207">
        <v>15</v>
      </c>
      <c r="K129" s="251"/>
    </row>
    <row r="130" spans="2:11" ht="15" customHeight="1">
      <c r="B130" s="248"/>
      <c r="C130" s="207" t="s">
        <v>1794</v>
      </c>
      <c r="D130" s="207"/>
      <c r="E130" s="207"/>
      <c r="F130" s="228" t="s">
        <v>1787</v>
      </c>
      <c r="G130" s="207"/>
      <c r="H130" s="207" t="s">
        <v>1795</v>
      </c>
      <c r="I130" s="207" t="s">
        <v>1783</v>
      </c>
      <c r="J130" s="207">
        <v>15</v>
      </c>
      <c r="K130" s="251"/>
    </row>
    <row r="131" spans="2:11" ht="15" customHeight="1">
      <c r="B131" s="248"/>
      <c r="C131" s="207" t="s">
        <v>1796</v>
      </c>
      <c r="D131" s="207"/>
      <c r="E131" s="207"/>
      <c r="F131" s="228" t="s">
        <v>1787</v>
      </c>
      <c r="G131" s="207"/>
      <c r="H131" s="207" t="s">
        <v>1797</v>
      </c>
      <c r="I131" s="207" t="s">
        <v>1783</v>
      </c>
      <c r="J131" s="207">
        <v>20</v>
      </c>
      <c r="K131" s="251"/>
    </row>
    <row r="132" spans="2:11" ht="15" customHeight="1">
      <c r="B132" s="248"/>
      <c r="C132" s="207" t="s">
        <v>1798</v>
      </c>
      <c r="D132" s="207"/>
      <c r="E132" s="207"/>
      <c r="F132" s="228" t="s">
        <v>1787</v>
      </c>
      <c r="G132" s="207"/>
      <c r="H132" s="207" t="s">
        <v>1799</v>
      </c>
      <c r="I132" s="207" t="s">
        <v>1783</v>
      </c>
      <c r="J132" s="207">
        <v>20</v>
      </c>
      <c r="K132" s="251"/>
    </row>
    <row r="133" spans="2:11" ht="15" customHeight="1">
      <c r="B133" s="248"/>
      <c r="C133" s="207" t="s">
        <v>1786</v>
      </c>
      <c r="D133" s="207"/>
      <c r="E133" s="207"/>
      <c r="F133" s="228" t="s">
        <v>1787</v>
      </c>
      <c r="G133" s="207"/>
      <c r="H133" s="207" t="s">
        <v>1821</v>
      </c>
      <c r="I133" s="207" t="s">
        <v>1783</v>
      </c>
      <c r="J133" s="207">
        <v>50</v>
      </c>
      <c r="K133" s="251"/>
    </row>
    <row r="134" spans="2:11" ht="15" customHeight="1">
      <c r="B134" s="248"/>
      <c r="C134" s="207" t="s">
        <v>1800</v>
      </c>
      <c r="D134" s="207"/>
      <c r="E134" s="207"/>
      <c r="F134" s="228" t="s">
        <v>1787</v>
      </c>
      <c r="G134" s="207"/>
      <c r="H134" s="207" t="s">
        <v>1821</v>
      </c>
      <c r="I134" s="207" t="s">
        <v>1783</v>
      </c>
      <c r="J134" s="207">
        <v>50</v>
      </c>
      <c r="K134" s="251"/>
    </row>
    <row r="135" spans="2:11" ht="15" customHeight="1">
      <c r="B135" s="248"/>
      <c r="C135" s="207" t="s">
        <v>1806</v>
      </c>
      <c r="D135" s="207"/>
      <c r="E135" s="207"/>
      <c r="F135" s="228" t="s">
        <v>1787</v>
      </c>
      <c r="G135" s="207"/>
      <c r="H135" s="207" t="s">
        <v>1821</v>
      </c>
      <c r="I135" s="207" t="s">
        <v>1783</v>
      </c>
      <c r="J135" s="207">
        <v>50</v>
      </c>
      <c r="K135" s="251"/>
    </row>
    <row r="136" spans="2:11" ht="15" customHeight="1">
      <c r="B136" s="248"/>
      <c r="C136" s="207" t="s">
        <v>1808</v>
      </c>
      <c r="D136" s="207"/>
      <c r="E136" s="207"/>
      <c r="F136" s="228" t="s">
        <v>1787</v>
      </c>
      <c r="G136" s="207"/>
      <c r="H136" s="207" t="s">
        <v>1821</v>
      </c>
      <c r="I136" s="207" t="s">
        <v>1783</v>
      </c>
      <c r="J136" s="207">
        <v>50</v>
      </c>
      <c r="K136" s="251"/>
    </row>
    <row r="137" spans="2:11" ht="15" customHeight="1">
      <c r="B137" s="248"/>
      <c r="C137" s="207" t="s">
        <v>1809</v>
      </c>
      <c r="D137" s="207"/>
      <c r="E137" s="207"/>
      <c r="F137" s="228" t="s">
        <v>1787</v>
      </c>
      <c r="G137" s="207"/>
      <c r="H137" s="207" t="s">
        <v>1834</v>
      </c>
      <c r="I137" s="207" t="s">
        <v>1783</v>
      </c>
      <c r="J137" s="207">
        <v>255</v>
      </c>
      <c r="K137" s="251"/>
    </row>
    <row r="138" spans="2:11" ht="15" customHeight="1">
      <c r="B138" s="248"/>
      <c r="C138" s="207" t="s">
        <v>1811</v>
      </c>
      <c r="D138" s="207"/>
      <c r="E138" s="207"/>
      <c r="F138" s="228" t="s">
        <v>1781</v>
      </c>
      <c r="G138" s="207"/>
      <c r="H138" s="207" t="s">
        <v>1835</v>
      </c>
      <c r="I138" s="207" t="s">
        <v>1813</v>
      </c>
      <c r="J138" s="207"/>
      <c r="K138" s="251"/>
    </row>
    <row r="139" spans="2:11" ht="15" customHeight="1">
      <c r="B139" s="248"/>
      <c r="C139" s="207" t="s">
        <v>1814</v>
      </c>
      <c r="D139" s="207"/>
      <c r="E139" s="207"/>
      <c r="F139" s="228" t="s">
        <v>1781</v>
      </c>
      <c r="G139" s="207"/>
      <c r="H139" s="207" t="s">
        <v>1836</v>
      </c>
      <c r="I139" s="207" t="s">
        <v>1816</v>
      </c>
      <c r="J139" s="207"/>
      <c r="K139" s="251"/>
    </row>
    <row r="140" spans="2:11" ht="15" customHeight="1">
      <c r="B140" s="248"/>
      <c r="C140" s="207" t="s">
        <v>1817</v>
      </c>
      <c r="D140" s="207"/>
      <c r="E140" s="207"/>
      <c r="F140" s="228" t="s">
        <v>1781</v>
      </c>
      <c r="G140" s="207"/>
      <c r="H140" s="207" t="s">
        <v>1817</v>
      </c>
      <c r="I140" s="207" t="s">
        <v>1816</v>
      </c>
      <c r="J140" s="207"/>
      <c r="K140" s="251"/>
    </row>
    <row r="141" spans="2:11" ht="15" customHeight="1">
      <c r="B141" s="248"/>
      <c r="C141" s="207" t="s">
        <v>40</v>
      </c>
      <c r="D141" s="207"/>
      <c r="E141" s="207"/>
      <c r="F141" s="228" t="s">
        <v>1781</v>
      </c>
      <c r="G141" s="207"/>
      <c r="H141" s="207" t="s">
        <v>1837</v>
      </c>
      <c r="I141" s="207" t="s">
        <v>1816</v>
      </c>
      <c r="J141" s="207"/>
      <c r="K141" s="251"/>
    </row>
    <row r="142" spans="2:11" ht="15" customHeight="1">
      <c r="B142" s="248"/>
      <c r="C142" s="207" t="s">
        <v>1838</v>
      </c>
      <c r="D142" s="207"/>
      <c r="E142" s="207"/>
      <c r="F142" s="228" t="s">
        <v>1781</v>
      </c>
      <c r="G142" s="207"/>
      <c r="H142" s="207" t="s">
        <v>1839</v>
      </c>
      <c r="I142" s="207" t="s">
        <v>1816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25" t="s">
        <v>1840</v>
      </c>
      <c r="D147" s="325"/>
      <c r="E147" s="325"/>
      <c r="F147" s="325"/>
      <c r="G147" s="325"/>
      <c r="H147" s="325"/>
      <c r="I147" s="325"/>
      <c r="J147" s="325"/>
      <c r="K147" s="219"/>
    </row>
    <row r="148" spans="2:11" ht="17.25" customHeight="1">
      <c r="B148" s="218"/>
      <c r="C148" s="220" t="s">
        <v>1775</v>
      </c>
      <c r="D148" s="220"/>
      <c r="E148" s="220"/>
      <c r="F148" s="220" t="s">
        <v>1776</v>
      </c>
      <c r="G148" s="221"/>
      <c r="H148" s="220" t="s">
        <v>56</v>
      </c>
      <c r="I148" s="220" t="s">
        <v>59</v>
      </c>
      <c r="J148" s="220" t="s">
        <v>1777</v>
      </c>
      <c r="K148" s="219"/>
    </row>
    <row r="149" spans="2:11" ht="17.25" customHeight="1">
      <c r="B149" s="218"/>
      <c r="C149" s="222" t="s">
        <v>1778</v>
      </c>
      <c r="D149" s="222"/>
      <c r="E149" s="222"/>
      <c r="F149" s="223" t="s">
        <v>1779</v>
      </c>
      <c r="G149" s="224"/>
      <c r="H149" s="222"/>
      <c r="I149" s="222"/>
      <c r="J149" s="222" t="s">
        <v>1780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1784</v>
      </c>
      <c r="D151" s="207"/>
      <c r="E151" s="207"/>
      <c r="F151" s="256" t="s">
        <v>1781</v>
      </c>
      <c r="G151" s="207"/>
      <c r="H151" s="255" t="s">
        <v>1821</v>
      </c>
      <c r="I151" s="255" t="s">
        <v>1783</v>
      </c>
      <c r="J151" s="255">
        <v>120</v>
      </c>
      <c r="K151" s="251"/>
    </row>
    <row r="152" spans="2:11" ht="15" customHeight="1">
      <c r="B152" s="230"/>
      <c r="C152" s="255" t="s">
        <v>1830</v>
      </c>
      <c r="D152" s="207"/>
      <c r="E152" s="207"/>
      <c r="F152" s="256" t="s">
        <v>1781</v>
      </c>
      <c r="G152" s="207"/>
      <c r="H152" s="255" t="s">
        <v>1841</v>
      </c>
      <c r="I152" s="255" t="s">
        <v>1783</v>
      </c>
      <c r="J152" s="255" t="s">
        <v>1832</v>
      </c>
      <c r="K152" s="251"/>
    </row>
    <row r="153" spans="2:11" ht="15" customHeight="1">
      <c r="B153" s="230"/>
      <c r="C153" s="255" t="s">
        <v>1729</v>
      </c>
      <c r="D153" s="207"/>
      <c r="E153" s="207"/>
      <c r="F153" s="256" t="s">
        <v>1781</v>
      </c>
      <c r="G153" s="207"/>
      <c r="H153" s="255" t="s">
        <v>1842</v>
      </c>
      <c r="I153" s="255" t="s">
        <v>1783</v>
      </c>
      <c r="J153" s="255" t="s">
        <v>1832</v>
      </c>
      <c r="K153" s="251"/>
    </row>
    <row r="154" spans="2:11" ht="15" customHeight="1">
      <c r="B154" s="230"/>
      <c r="C154" s="255" t="s">
        <v>1786</v>
      </c>
      <c r="D154" s="207"/>
      <c r="E154" s="207"/>
      <c r="F154" s="256" t="s">
        <v>1787</v>
      </c>
      <c r="G154" s="207"/>
      <c r="H154" s="255" t="s">
        <v>1821</v>
      </c>
      <c r="I154" s="255" t="s">
        <v>1783</v>
      </c>
      <c r="J154" s="255">
        <v>50</v>
      </c>
      <c r="K154" s="251"/>
    </row>
    <row r="155" spans="2:11" ht="15" customHeight="1">
      <c r="B155" s="230"/>
      <c r="C155" s="255" t="s">
        <v>1789</v>
      </c>
      <c r="D155" s="207"/>
      <c r="E155" s="207"/>
      <c r="F155" s="256" t="s">
        <v>1781</v>
      </c>
      <c r="G155" s="207"/>
      <c r="H155" s="255" t="s">
        <v>1821</v>
      </c>
      <c r="I155" s="255" t="s">
        <v>1791</v>
      </c>
      <c r="J155" s="255"/>
      <c r="K155" s="251"/>
    </row>
    <row r="156" spans="2:11" ht="15" customHeight="1">
      <c r="B156" s="230"/>
      <c r="C156" s="255" t="s">
        <v>1800</v>
      </c>
      <c r="D156" s="207"/>
      <c r="E156" s="207"/>
      <c r="F156" s="256" t="s">
        <v>1787</v>
      </c>
      <c r="G156" s="207"/>
      <c r="H156" s="255" t="s">
        <v>1821</v>
      </c>
      <c r="I156" s="255" t="s">
        <v>1783</v>
      </c>
      <c r="J156" s="255">
        <v>50</v>
      </c>
      <c r="K156" s="251"/>
    </row>
    <row r="157" spans="2:11" ht="15" customHeight="1">
      <c r="B157" s="230"/>
      <c r="C157" s="255" t="s">
        <v>1808</v>
      </c>
      <c r="D157" s="207"/>
      <c r="E157" s="207"/>
      <c r="F157" s="256" t="s">
        <v>1787</v>
      </c>
      <c r="G157" s="207"/>
      <c r="H157" s="255" t="s">
        <v>1821</v>
      </c>
      <c r="I157" s="255" t="s">
        <v>1783</v>
      </c>
      <c r="J157" s="255">
        <v>50</v>
      </c>
      <c r="K157" s="251"/>
    </row>
    <row r="158" spans="2:11" ht="15" customHeight="1">
      <c r="B158" s="230"/>
      <c r="C158" s="255" t="s">
        <v>1806</v>
      </c>
      <c r="D158" s="207"/>
      <c r="E158" s="207"/>
      <c r="F158" s="256" t="s">
        <v>1787</v>
      </c>
      <c r="G158" s="207"/>
      <c r="H158" s="255" t="s">
        <v>1821</v>
      </c>
      <c r="I158" s="255" t="s">
        <v>1783</v>
      </c>
      <c r="J158" s="255">
        <v>50</v>
      </c>
      <c r="K158" s="251"/>
    </row>
    <row r="159" spans="2:11" ht="15" customHeight="1">
      <c r="B159" s="230"/>
      <c r="C159" s="255" t="s">
        <v>99</v>
      </c>
      <c r="D159" s="207"/>
      <c r="E159" s="207"/>
      <c r="F159" s="256" t="s">
        <v>1781</v>
      </c>
      <c r="G159" s="207"/>
      <c r="H159" s="255" t="s">
        <v>1843</v>
      </c>
      <c r="I159" s="255" t="s">
        <v>1783</v>
      </c>
      <c r="J159" s="255" t="s">
        <v>1844</v>
      </c>
      <c r="K159" s="251"/>
    </row>
    <row r="160" spans="2:11" ht="15" customHeight="1">
      <c r="B160" s="230"/>
      <c r="C160" s="255" t="s">
        <v>1845</v>
      </c>
      <c r="D160" s="207"/>
      <c r="E160" s="207"/>
      <c r="F160" s="256" t="s">
        <v>1781</v>
      </c>
      <c r="G160" s="207"/>
      <c r="H160" s="255" t="s">
        <v>1846</v>
      </c>
      <c r="I160" s="255" t="s">
        <v>1816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23" t="s">
        <v>1847</v>
      </c>
      <c r="D165" s="323"/>
      <c r="E165" s="323"/>
      <c r="F165" s="323"/>
      <c r="G165" s="323"/>
      <c r="H165" s="323"/>
      <c r="I165" s="323"/>
      <c r="J165" s="323"/>
      <c r="K165" s="200"/>
    </row>
    <row r="166" spans="2:11" ht="17.25" customHeight="1">
      <c r="B166" s="199"/>
      <c r="C166" s="220" t="s">
        <v>1775</v>
      </c>
      <c r="D166" s="220"/>
      <c r="E166" s="220"/>
      <c r="F166" s="220" t="s">
        <v>1776</v>
      </c>
      <c r="G166" s="260"/>
      <c r="H166" s="261" t="s">
        <v>56</v>
      </c>
      <c r="I166" s="261" t="s">
        <v>59</v>
      </c>
      <c r="J166" s="220" t="s">
        <v>1777</v>
      </c>
      <c r="K166" s="200"/>
    </row>
    <row r="167" spans="2:11" ht="17.25" customHeight="1">
      <c r="B167" s="201"/>
      <c r="C167" s="222" t="s">
        <v>1778</v>
      </c>
      <c r="D167" s="222"/>
      <c r="E167" s="222"/>
      <c r="F167" s="223" t="s">
        <v>1779</v>
      </c>
      <c r="G167" s="262"/>
      <c r="H167" s="263"/>
      <c r="I167" s="263"/>
      <c r="J167" s="222" t="s">
        <v>1780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1784</v>
      </c>
      <c r="D169" s="207"/>
      <c r="E169" s="207"/>
      <c r="F169" s="228" t="s">
        <v>1781</v>
      </c>
      <c r="G169" s="207"/>
      <c r="H169" s="207" t="s">
        <v>1821</v>
      </c>
      <c r="I169" s="207" t="s">
        <v>1783</v>
      </c>
      <c r="J169" s="207">
        <v>120</v>
      </c>
      <c r="K169" s="251"/>
    </row>
    <row r="170" spans="2:11" ht="15" customHeight="1">
      <c r="B170" s="230"/>
      <c r="C170" s="207" t="s">
        <v>1830</v>
      </c>
      <c r="D170" s="207"/>
      <c r="E170" s="207"/>
      <c r="F170" s="228" t="s">
        <v>1781</v>
      </c>
      <c r="G170" s="207"/>
      <c r="H170" s="207" t="s">
        <v>1831</v>
      </c>
      <c r="I170" s="207" t="s">
        <v>1783</v>
      </c>
      <c r="J170" s="207" t="s">
        <v>1832</v>
      </c>
      <c r="K170" s="251"/>
    </row>
    <row r="171" spans="2:11" ht="15" customHeight="1">
      <c r="B171" s="230"/>
      <c r="C171" s="207" t="s">
        <v>1729</v>
      </c>
      <c r="D171" s="207"/>
      <c r="E171" s="207"/>
      <c r="F171" s="228" t="s">
        <v>1781</v>
      </c>
      <c r="G171" s="207"/>
      <c r="H171" s="207" t="s">
        <v>1848</v>
      </c>
      <c r="I171" s="207" t="s">
        <v>1783</v>
      </c>
      <c r="J171" s="207" t="s">
        <v>1832</v>
      </c>
      <c r="K171" s="251"/>
    </row>
    <row r="172" spans="2:11" ht="15" customHeight="1">
      <c r="B172" s="230"/>
      <c r="C172" s="207" t="s">
        <v>1786</v>
      </c>
      <c r="D172" s="207"/>
      <c r="E172" s="207"/>
      <c r="F172" s="228" t="s">
        <v>1787</v>
      </c>
      <c r="G172" s="207"/>
      <c r="H172" s="207" t="s">
        <v>1848</v>
      </c>
      <c r="I172" s="207" t="s">
        <v>1783</v>
      </c>
      <c r="J172" s="207">
        <v>50</v>
      </c>
      <c r="K172" s="251"/>
    </row>
    <row r="173" spans="2:11" ht="15" customHeight="1">
      <c r="B173" s="230"/>
      <c r="C173" s="207" t="s">
        <v>1789</v>
      </c>
      <c r="D173" s="207"/>
      <c r="E173" s="207"/>
      <c r="F173" s="228" t="s">
        <v>1781</v>
      </c>
      <c r="G173" s="207"/>
      <c r="H173" s="207" t="s">
        <v>1848</v>
      </c>
      <c r="I173" s="207" t="s">
        <v>1791</v>
      </c>
      <c r="J173" s="207"/>
      <c r="K173" s="251"/>
    </row>
    <row r="174" spans="2:11" ht="15" customHeight="1">
      <c r="B174" s="230"/>
      <c r="C174" s="207" t="s">
        <v>1800</v>
      </c>
      <c r="D174" s="207"/>
      <c r="E174" s="207"/>
      <c r="F174" s="228" t="s">
        <v>1787</v>
      </c>
      <c r="G174" s="207"/>
      <c r="H174" s="207" t="s">
        <v>1848</v>
      </c>
      <c r="I174" s="207" t="s">
        <v>1783</v>
      </c>
      <c r="J174" s="207">
        <v>50</v>
      </c>
      <c r="K174" s="251"/>
    </row>
    <row r="175" spans="2:11" ht="15" customHeight="1">
      <c r="B175" s="230"/>
      <c r="C175" s="207" t="s">
        <v>1808</v>
      </c>
      <c r="D175" s="207"/>
      <c r="E175" s="207"/>
      <c r="F175" s="228" t="s">
        <v>1787</v>
      </c>
      <c r="G175" s="207"/>
      <c r="H175" s="207" t="s">
        <v>1848</v>
      </c>
      <c r="I175" s="207" t="s">
        <v>1783</v>
      </c>
      <c r="J175" s="207">
        <v>50</v>
      </c>
      <c r="K175" s="251"/>
    </row>
    <row r="176" spans="2:11" ht="15" customHeight="1">
      <c r="B176" s="230"/>
      <c r="C176" s="207" t="s">
        <v>1806</v>
      </c>
      <c r="D176" s="207"/>
      <c r="E176" s="207"/>
      <c r="F176" s="228" t="s">
        <v>1787</v>
      </c>
      <c r="G176" s="207"/>
      <c r="H176" s="207" t="s">
        <v>1848</v>
      </c>
      <c r="I176" s="207" t="s">
        <v>1783</v>
      </c>
      <c r="J176" s="207">
        <v>50</v>
      </c>
      <c r="K176" s="251"/>
    </row>
    <row r="177" spans="2:11" ht="15" customHeight="1">
      <c r="B177" s="230"/>
      <c r="C177" s="207" t="s">
        <v>124</v>
      </c>
      <c r="D177" s="207"/>
      <c r="E177" s="207"/>
      <c r="F177" s="228" t="s">
        <v>1781</v>
      </c>
      <c r="G177" s="207"/>
      <c r="H177" s="207" t="s">
        <v>1849</v>
      </c>
      <c r="I177" s="207" t="s">
        <v>1850</v>
      </c>
      <c r="J177" s="207"/>
      <c r="K177" s="251"/>
    </row>
    <row r="178" spans="2:11" ht="15" customHeight="1">
      <c r="B178" s="230"/>
      <c r="C178" s="207" t="s">
        <v>59</v>
      </c>
      <c r="D178" s="207"/>
      <c r="E178" s="207"/>
      <c r="F178" s="228" t="s">
        <v>1781</v>
      </c>
      <c r="G178" s="207"/>
      <c r="H178" s="207" t="s">
        <v>1851</v>
      </c>
      <c r="I178" s="207" t="s">
        <v>1852</v>
      </c>
      <c r="J178" s="207">
        <v>1</v>
      </c>
      <c r="K178" s="251"/>
    </row>
    <row r="179" spans="2:11" ht="15" customHeight="1">
      <c r="B179" s="230"/>
      <c r="C179" s="207" t="s">
        <v>55</v>
      </c>
      <c r="D179" s="207"/>
      <c r="E179" s="207"/>
      <c r="F179" s="228" t="s">
        <v>1781</v>
      </c>
      <c r="G179" s="207"/>
      <c r="H179" s="207" t="s">
        <v>1853</v>
      </c>
      <c r="I179" s="207" t="s">
        <v>1783</v>
      </c>
      <c r="J179" s="207">
        <v>20</v>
      </c>
      <c r="K179" s="251"/>
    </row>
    <row r="180" spans="2:11" ht="15" customHeight="1">
      <c r="B180" s="230"/>
      <c r="C180" s="207" t="s">
        <v>56</v>
      </c>
      <c r="D180" s="207"/>
      <c r="E180" s="207"/>
      <c r="F180" s="228" t="s">
        <v>1781</v>
      </c>
      <c r="G180" s="207"/>
      <c r="H180" s="207" t="s">
        <v>1854</v>
      </c>
      <c r="I180" s="207" t="s">
        <v>1783</v>
      </c>
      <c r="J180" s="207">
        <v>255</v>
      </c>
      <c r="K180" s="251"/>
    </row>
    <row r="181" spans="2:11" ht="15" customHeight="1">
      <c r="B181" s="230"/>
      <c r="C181" s="207" t="s">
        <v>125</v>
      </c>
      <c r="D181" s="207"/>
      <c r="E181" s="207"/>
      <c r="F181" s="228" t="s">
        <v>1781</v>
      </c>
      <c r="G181" s="207"/>
      <c r="H181" s="207" t="s">
        <v>1745</v>
      </c>
      <c r="I181" s="207" t="s">
        <v>1783</v>
      </c>
      <c r="J181" s="207">
        <v>10</v>
      </c>
      <c r="K181" s="251"/>
    </row>
    <row r="182" spans="2:11" ht="15" customHeight="1">
      <c r="B182" s="230"/>
      <c r="C182" s="207" t="s">
        <v>126</v>
      </c>
      <c r="D182" s="207"/>
      <c r="E182" s="207"/>
      <c r="F182" s="228" t="s">
        <v>1781</v>
      </c>
      <c r="G182" s="207"/>
      <c r="H182" s="207" t="s">
        <v>1855</v>
      </c>
      <c r="I182" s="207" t="s">
        <v>1816</v>
      </c>
      <c r="J182" s="207"/>
      <c r="K182" s="251"/>
    </row>
    <row r="183" spans="2:11" ht="15" customHeight="1">
      <c r="B183" s="230"/>
      <c r="C183" s="207" t="s">
        <v>1856</v>
      </c>
      <c r="D183" s="207"/>
      <c r="E183" s="207"/>
      <c r="F183" s="228" t="s">
        <v>1781</v>
      </c>
      <c r="G183" s="207"/>
      <c r="H183" s="207" t="s">
        <v>1857</v>
      </c>
      <c r="I183" s="207" t="s">
        <v>1816</v>
      </c>
      <c r="J183" s="207"/>
      <c r="K183" s="251"/>
    </row>
    <row r="184" spans="2:11" ht="15" customHeight="1">
      <c r="B184" s="230"/>
      <c r="C184" s="207" t="s">
        <v>1845</v>
      </c>
      <c r="D184" s="207"/>
      <c r="E184" s="207"/>
      <c r="F184" s="228" t="s">
        <v>1781</v>
      </c>
      <c r="G184" s="207"/>
      <c r="H184" s="207" t="s">
        <v>1858</v>
      </c>
      <c r="I184" s="207" t="s">
        <v>1816</v>
      </c>
      <c r="J184" s="207"/>
      <c r="K184" s="251"/>
    </row>
    <row r="185" spans="2:11" ht="15" customHeight="1">
      <c r="B185" s="230"/>
      <c r="C185" s="207" t="s">
        <v>128</v>
      </c>
      <c r="D185" s="207"/>
      <c r="E185" s="207"/>
      <c r="F185" s="228" t="s">
        <v>1787</v>
      </c>
      <c r="G185" s="207"/>
      <c r="H185" s="207" t="s">
        <v>1859</v>
      </c>
      <c r="I185" s="207" t="s">
        <v>1783</v>
      </c>
      <c r="J185" s="207">
        <v>50</v>
      </c>
      <c r="K185" s="251"/>
    </row>
    <row r="186" spans="2:11" ht="15" customHeight="1">
      <c r="B186" s="230"/>
      <c r="C186" s="207" t="s">
        <v>1860</v>
      </c>
      <c r="D186" s="207"/>
      <c r="E186" s="207"/>
      <c r="F186" s="228" t="s">
        <v>1787</v>
      </c>
      <c r="G186" s="207"/>
      <c r="H186" s="207" t="s">
        <v>1861</v>
      </c>
      <c r="I186" s="207" t="s">
        <v>1862</v>
      </c>
      <c r="J186" s="207"/>
      <c r="K186" s="251"/>
    </row>
    <row r="187" spans="2:11" ht="15" customHeight="1">
      <c r="B187" s="230"/>
      <c r="C187" s="207" t="s">
        <v>1863</v>
      </c>
      <c r="D187" s="207"/>
      <c r="E187" s="207"/>
      <c r="F187" s="228" t="s">
        <v>1787</v>
      </c>
      <c r="G187" s="207"/>
      <c r="H187" s="207" t="s">
        <v>1864</v>
      </c>
      <c r="I187" s="207" t="s">
        <v>1862</v>
      </c>
      <c r="J187" s="207"/>
      <c r="K187" s="251"/>
    </row>
    <row r="188" spans="2:11" ht="15" customHeight="1">
      <c r="B188" s="230"/>
      <c r="C188" s="207" t="s">
        <v>1865</v>
      </c>
      <c r="D188" s="207"/>
      <c r="E188" s="207"/>
      <c r="F188" s="228" t="s">
        <v>1787</v>
      </c>
      <c r="G188" s="207"/>
      <c r="H188" s="207" t="s">
        <v>1866</v>
      </c>
      <c r="I188" s="207" t="s">
        <v>1862</v>
      </c>
      <c r="J188" s="207"/>
      <c r="K188" s="251"/>
    </row>
    <row r="189" spans="2:11" ht="15" customHeight="1">
      <c r="B189" s="230"/>
      <c r="C189" s="264" t="s">
        <v>1867</v>
      </c>
      <c r="D189" s="207"/>
      <c r="E189" s="207"/>
      <c r="F189" s="228" t="s">
        <v>1787</v>
      </c>
      <c r="G189" s="207"/>
      <c r="H189" s="207" t="s">
        <v>1868</v>
      </c>
      <c r="I189" s="207" t="s">
        <v>1869</v>
      </c>
      <c r="J189" s="265" t="s">
        <v>1870</v>
      </c>
      <c r="K189" s="251"/>
    </row>
    <row r="190" spans="2:11" ht="15" customHeight="1">
      <c r="B190" s="266"/>
      <c r="C190" s="267" t="s">
        <v>1871</v>
      </c>
      <c r="D190" s="268"/>
      <c r="E190" s="268"/>
      <c r="F190" s="269" t="s">
        <v>1787</v>
      </c>
      <c r="G190" s="268"/>
      <c r="H190" s="268" t="s">
        <v>1872</v>
      </c>
      <c r="I190" s="268" t="s">
        <v>1869</v>
      </c>
      <c r="J190" s="270" t="s">
        <v>1870</v>
      </c>
      <c r="K190" s="271"/>
    </row>
    <row r="191" spans="2:11" ht="15" customHeight="1">
      <c r="B191" s="230"/>
      <c r="C191" s="264" t="s">
        <v>44</v>
      </c>
      <c r="D191" s="207"/>
      <c r="E191" s="207"/>
      <c r="F191" s="228" t="s">
        <v>1781</v>
      </c>
      <c r="G191" s="207"/>
      <c r="H191" s="204" t="s">
        <v>1873</v>
      </c>
      <c r="I191" s="207" t="s">
        <v>1874</v>
      </c>
      <c r="J191" s="207"/>
      <c r="K191" s="251"/>
    </row>
    <row r="192" spans="2:11" ht="15" customHeight="1">
      <c r="B192" s="230"/>
      <c r="C192" s="264" t="s">
        <v>1875</v>
      </c>
      <c r="D192" s="207"/>
      <c r="E192" s="207"/>
      <c r="F192" s="228" t="s">
        <v>1781</v>
      </c>
      <c r="G192" s="207"/>
      <c r="H192" s="207" t="s">
        <v>1876</v>
      </c>
      <c r="I192" s="207" t="s">
        <v>1816</v>
      </c>
      <c r="J192" s="207"/>
      <c r="K192" s="251"/>
    </row>
    <row r="193" spans="2:11" ht="15" customHeight="1">
      <c r="B193" s="230"/>
      <c r="C193" s="264" t="s">
        <v>1877</v>
      </c>
      <c r="D193" s="207"/>
      <c r="E193" s="207"/>
      <c r="F193" s="228" t="s">
        <v>1781</v>
      </c>
      <c r="G193" s="207"/>
      <c r="H193" s="207" t="s">
        <v>1878</v>
      </c>
      <c r="I193" s="207" t="s">
        <v>1816</v>
      </c>
      <c r="J193" s="207"/>
      <c r="K193" s="251"/>
    </row>
    <row r="194" spans="2:11" ht="15" customHeight="1">
      <c r="B194" s="230"/>
      <c r="C194" s="264" t="s">
        <v>1879</v>
      </c>
      <c r="D194" s="207"/>
      <c r="E194" s="207"/>
      <c r="F194" s="228" t="s">
        <v>1787</v>
      </c>
      <c r="G194" s="207"/>
      <c r="H194" s="207" t="s">
        <v>1880</v>
      </c>
      <c r="I194" s="207" t="s">
        <v>1816</v>
      </c>
      <c r="J194" s="207"/>
      <c r="K194" s="251"/>
    </row>
    <row r="195" spans="2:11" ht="15" customHeight="1">
      <c r="B195" s="257"/>
      <c r="C195" s="272"/>
      <c r="D195" s="237"/>
      <c r="E195" s="237"/>
      <c r="F195" s="237"/>
      <c r="G195" s="237"/>
      <c r="H195" s="237"/>
      <c r="I195" s="237"/>
      <c r="J195" s="237"/>
      <c r="K195" s="258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39"/>
      <c r="C197" s="249"/>
      <c r="D197" s="249"/>
      <c r="E197" s="249"/>
      <c r="F197" s="259"/>
      <c r="G197" s="249"/>
      <c r="H197" s="249"/>
      <c r="I197" s="249"/>
      <c r="J197" s="249"/>
      <c r="K197" s="239"/>
    </row>
    <row r="198" spans="2:11" ht="18.75" customHeight="1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</row>
    <row r="199" spans="2:11" ht="13.5">
      <c r="B199" s="196"/>
      <c r="C199" s="197"/>
      <c r="D199" s="197"/>
      <c r="E199" s="197"/>
      <c r="F199" s="197"/>
      <c r="G199" s="197"/>
      <c r="H199" s="197"/>
      <c r="I199" s="197"/>
      <c r="J199" s="197"/>
      <c r="K199" s="198"/>
    </row>
    <row r="200" spans="2:11" ht="21">
      <c r="B200" s="199"/>
      <c r="C200" s="323" t="s">
        <v>1881</v>
      </c>
      <c r="D200" s="323"/>
      <c r="E200" s="323"/>
      <c r="F200" s="323"/>
      <c r="G200" s="323"/>
      <c r="H200" s="323"/>
      <c r="I200" s="323"/>
      <c r="J200" s="323"/>
      <c r="K200" s="200"/>
    </row>
    <row r="201" spans="2:11" ht="25.5" customHeight="1">
      <c r="B201" s="199"/>
      <c r="C201" s="273" t="s">
        <v>1882</v>
      </c>
      <c r="D201" s="273"/>
      <c r="E201" s="273"/>
      <c r="F201" s="273" t="s">
        <v>1883</v>
      </c>
      <c r="G201" s="274"/>
      <c r="H201" s="326" t="s">
        <v>1884</v>
      </c>
      <c r="I201" s="326"/>
      <c r="J201" s="326"/>
      <c r="K201" s="200"/>
    </row>
    <row r="202" spans="2:11" ht="5.25" customHeight="1">
      <c r="B202" s="230"/>
      <c r="C202" s="225"/>
      <c r="D202" s="225"/>
      <c r="E202" s="225"/>
      <c r="F202" s="225"/>
      <c r="G202" s="249"/>
      <c r="H202" s="225"/>
      <c r="I202" s="225"/>
      <c r="J202" s="225"/>
      <c r="K202" s="251"/>
    </row>
    <row r="203" spans="2:11" ht="15" customHeight="1">
      <c r="B203" s="230"/>
      <c r="C203" s="207" t="s">
        <v>1874</v>
      </c>
      <c r="D203" s="207"/>
      <c r="E203" s="207"/>
      <c r="F203" s="228" t="s">
        <v>45</v>
      </c>
      <c r="G203" s="207"/>
      <c r="H203" s="327" t="s">
        <v>1885</v>
      </c>
      <c r="I203" s="327"/>
      <c r="J203" s="327"/>
      <c r="K203" s="251"/>
    </row>
    <row r="204" spans="2:11" ht="15" customHeight="1">
      <c r="B204" s="230"/>
      <c r="C204" s="207"/>
      <c r="D204" s="207"/>
      <c r="E204" s="207"/>
      <c r="F204" s="228" t="s">
        <v>46</v>
      </c>
      <c r="G204" s="207"/>
      <c r="H204" s="327" t="s">
        <v>1886</v>
      </c>
      <c r="I204" s="327"/>
      <c r="J204" s="327"/>
      <c r="K204" s="251"/>
    </row>
    <row r="205" spans="2:11" ht="15" customHeight="1">
      <c r="B205" s="230"/>
      <c r="C205" s="207"/>
      <c r="D205" s="207"/>
      <c r="E205" s="207"/>
      <c r="F205" s="228" t="s">
        <v>49</v>
      </c>
      <c r="G205" s="207"/>
      <c r="H205" s="327" t="s">
        <v>1887</v>
      </c>
      <c r="I205" s="327"/>
      <c r="J205" s="327"/>
      <c r="K205" s="251"/>
    </row>
    <row r="206" spans="2:11" ht="15" customHeight="1">
      <c r="B206" s="230"/>
      <c r="C206" s="207"/>
      <c r="D206" s="207"/>
      <c r="E206" s="207"/>
      <c r="F206" s="228" t="s">
        <v>47</v>
      </c>
      <c r="G206" s="207"/>
      <c r="H206" s="327" t="s">
        <v>1888</v>
      </c>
      <c r="I206" s="327"/>
      <c r="J206" s="327"/>
      <c r="K206" s="251"/>
    </row>
    <row r="207" spans="2:11" ht="15" customHeight="1">
      <c r="B207" s="230"/>
      <c r="C207" s="207"/>
      <c r="D207" s="207"/>
      <c r="E207" s="207"/>
      <c r="F207" s="228" t="s">
        <v>48</v>
      </c>
      <c r="G207" s="207"/>
      <c r="H207" s="327" t="s">
        <v>1889</v>
      </c>
      <c r="I207" s="327"/>
      <c r="J207" s="327"/>
      <c r="K207" s="251"/>
    </row>
    <row r="208" spans="2:11" ht="15" customHeight="1">
      <c r="B208" s="230"/>
      <c r="C208" s="207"/>
      <c r="D208" s="207"/>
      <c r="E208" s="207"/>
      <c r="F208" s="228"/>
      <c r="G208" s="207"/>
      <c r="H208" s="207"/>
      <c r="I208" s="207"/>
      <c r="J208" s="207"/>
      <c r="K208" s="251"/>
    </row>
    <row r="209" spans="2:11" ht="15" customHeight="1">
      <c r="B209" s="230"/>
      <c r="C209" s="207" t="s">
        <v>1828</v>
      </c>
      <c r="D209" s="207"/>
      <c r="E209" s="207"/>
      <c r="F209" s="228" t="s">
        <v>81</v>
      </c>
      <c r="G209" s="207"/>
      <c r="H209" s="327" t="s">
        <v>1890</v>
      </c>
      <c r="I209" s="327"/>
      <c r="J209" s="327"/>
      <c r="K209" s="251"/>
    </row>
    <row r="210" spans="2:11" ht="15" customHeight="1">
      <c r="B210" s="230"/>
      <c r="C210" s="207"/>
      <c r="D210" s="207"/>
      <c r="E210" s="207"/>
      <c r="F210" s="228" t="s">
        <v>1723</v>
      </c>
      <c r="G210" s="207"/>
      <c r="H210" s="327" t="s">
        <v>1724</v>
      </c>
      <c r="I210" s="327"/>
      <c r="J210" s="327"/>
      <c r="K210" s="251"/>
    </row>
    <row r="211" spans="2:11" ht="15" customHeight="1">
      <c r="B211" s="230"/>
      <c r="C211" s="207"/>
      <c r="D211" s="207"/>
      <c r="E211" s="207"/>
      <c r="F211" s="228" t="s">
        <v>1721</v>
      </c>
      <c r="G211" s="207"/>
      <c r="H211" s="327" t="s">
        <v>1891</v>
      </c>
      <c r="I211" s="327"/>
      <c r="J211" s="327"/>
      <c r="K211" s="251"/>
    </row>
    <row r="212" spans="2:11" ht="15" customHeight="1">
      <c r="B212" s="275"/>
      <c r="C212" s="207"/>
      <c r="D212" s="207"/>
      <c r="E212" s="207"/>
      <c r="F212" s="228" t="s">
        <v>1725</v>
      </c>
      <c r="G212" s="264"/>
      <c r="H212" s="328" t="s">
        <v>1726</v>
      </c>
      <c r="I212" s="328"/>
      <c r="J212" s="328"/>
      <c r="K212" s="276"/>
    </row>
    <row r="213" spans="2:11" ht="15" customHeight="1">
      <c r="B213" s="275"/>
      <c r="C213" s="207"/>
      <c r="D213" s="207"/>
      <c r="E213" s="207"/>
      <c r="F213" s="228" t="s">
        <v>1727</v>
      </c>
      <c r="G213" s="264"/>
      <c r="H213" s="328" t="s">
        <v>1892</v>
      </c>
      <c r="I213" s="328"/>
      <c r="J213" s="328"/>
      <c r="K213" s="276"/>
    </row>
    <row r="214" spans="2:11" ht="15" customHeight="1">
      <c r="B214" s="275"/>
      <c r="C214" s="207"/>
      <c r="D214" s="207"/>
      <c r="E214" s="207"/>
      <c r="F214" s="228"/>
      <c r="G214" s="264"/>
      <c r="H214" s="255"/>
      <c r="I214" s="255"/>
      <c r="J214" s="255"/>
      <c r="K214" s="276"/>
    </row>
    <row r="215" spans="2:11" ht="15" customHeight="1">
      <c r="B215" s="275"/>
      <c r="C215" s="207" t="s">
        <v>1852</v>
      </c>
      <c r="D215" s="207"/>
      <c r="E215" s="207"/>
      <c r="F215" s="228">
        <v>1</v>
      </c>
      <c r="G215" s="264"/>
      <c r="H215" s="328" t="s">
        <v>1893</v>
      </c>
      <c r="I215" s="328"/>
      <c r="J215" s="328"/>
      <c r="K215" s="276"/>
    </row>
    <row r="216" spans="2:11" ht="15" customHeight="1">
      <c r="B216" s="275"/>
      <c r="C216" s="207"/>
      <c r="D216" s="207"/>
      <c r="E216" s="207"/>
      <c r="F216" s="228">
        <v>2</v>
      </c>
      <c r="G216" s="264"/>
      <c r="H216" s="328" t="s">
        <v>1894</v>
      </c>
      <c r="I216" s="328"/>
      <c r="J216" s="328"/>
      <c r="K216" s="276"/>
    </row>
    <row r="217" spans="2:11" ht="15" customHeight="1">
      <c r="B217" s="275"/>
      <c r="C217" s="207"/>
      <c r="D217" s="207"/>
      <c r="E217" s="207"/>
      <c r="F217" s="228">
        <v>3</v>
      </c>
      <c r="G217" s="264"/>
      <c r="H217" s="328" t="s">
        <v>1895</v>
      </c>
      <c r="I217" s="328"/>
      <c r="J217" s="328"/>
      <c r="K217" s="276"/>
    </row>
    <row r="218" spans="2:11" ht="15" customHeight="1">
      <c r="B218" s="275"/>
      <c r="C218" s="207"/>
      <c r="D218" s="207"/>
      <c r="E218" s="207"/>
      <c r="F218" s="228">
        <v>4</v>
      </c>
      <c r="G218" s="264"/>
      <c r="H218" s="328" t="s">
        <v>1896</v>
      </c>
      <c r="I218" s="328"/>
      <c r="J218" s="328"/>
      <c r="K218" s="276"/>
    </row>
    <row r="219" spans="2:11" ht="12.75" customHeight="1">
      <c r="B219" s="277"/>
      <c r="C219" s="278"/>
      <c r="D219" s="278"/>
      <c r="E219" s="278"/>
      <c r="F219" s="278"/>
      <c r="G219" s="278"/>
      <c r="H219" s="278"/>
      <c r="I219" s="278"/>
      <c r="J219" s="278"/>
      <c r="K219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Zimandl</dc:creator>
  <cp:keywords/>
  <dc:description/>
  <cp:lastModifiedBy>D4F Design4function</cp:lastModifiedBy>
  <dcterms:created xsi:type="dcterms:W3CDTF">2024-03-08T13:06:03Z</dcterms:created>
  <dcterms:modified xsi:type="dcterms:W3CDTF">2024-03-08T13:11:29Z</dcterms:modified>
  <cp:category/>
  <cp:version/>
  <cp:contentType/>
  <cp:contentStatus/>
</cp:coreProperties>
</file>