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1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D:\2023\PD LFHK PhD Infra\Z1\"/>
    </mc:Choice>
  </mc:AlternateContent>
  <xr:revisionPtr revIDLastSave="0" documentId="11_0582974077D58A26118C6AE92D48D8FE7F51EF77" xr6:coauthVersionLast="47" xr6:coauthVersionMax="47" xr10:uidLastSave="{00000000-0000-0000-0000-000000000000}"/>
  <bookViews>
    <workbookView xWindow="0" yWindow="0" windowWidth="0" windowHeight="0" xr2:uid="{00000000-000D-0000-FFFF-FFFF00000000}"/>
  </bookViews>
  <sheets>
    <sheet name="Rekapitulace stavby" sheetId="1" r:id="rId1"/>
    <sheet name="2022A - Stavební úpravy -..." sheetId="2" r:id="rId2"/>
    <sheet name="2022B - Stavební úpravy -..." sheetId="3" r:id="rId3"/>
  </sheets>
  <definedNames>
    <definedName name="_xlnm._FilterDatabase" localSheetId="1" hidden="1">'2022A - Stavební úpravy -...'!$C$125:$K$168</definedName>
    <definedName name="_xlnm._FilterDatabase" localSheetId="2" hidden="1">'2022B - Stavební úpravy -...'!$C$130:$K$232</definedName>
    <definedName name="_xlnm.Print_Titles" localSheetId="0">'Rekapitulace stavby'!$92:$92</definedName>
    <definedName name="_xlnm.Print_Titles" localSheetId="1">'2022A - Stavební úpravy -...'!$125:$125</definedName>
    <definedName name="_xlnm.Print_Titles" localSheetId="2">'2022B - Stavební úpravy -...'!$130:$130</definedName>
    <definedName name="_xlnm.Print_Area" localSheetId="0">'Rekapitulace stavby'!$D$4:$AO$76,'Rekapitulace stavby'!$C$82:$AQ$97</definedName>
    <definedName name="_xlnm.Print_Area" localSheetId="1">'2022A - Stavební úpravy -...'!$C$4:$J$76,'2022A - Stavební úpravy -...'!$C$82:$J$107,'2022A - Stavební úpravy -...'!$C$113:$J$168</definedName>
    <definedName name="_xlnm.Print_Area" localSheetId="2">'2022B - Stavební úpravy -...'!$C$4:$J$76,'2022B - Stavební úpravy -...'!$C$82:$J$112,'2022B - Stavební úpravy -...'!$C$118:$J$232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7" i="3" l="1"/>
  <c r="J36" i="3"/>
  <c r="AY96" i="1"/>
  <c r="J35" i="3"/>
  <c r="AX96" i="1"/>
  <c r="BI231" i="3"/>
  <c r="BH231" i="3"/>
  <c r="BG231" i="3"/>
  <c r="BF231" i="3"/>
  <c r="T231" i="3"/>
  <c r="T230" i="3"/>
  <c r="T229" i="3"/>
  <c r="R231" i="3"/>
  <c r="R230" i="3"/>
  <c r="R229" i="3"/>
  <c r="P231" i="3"/>
  <c r="P230" i="3"/>
  <c r="P229" i="3"/>
  <c r="BI227" i="3"/>
  <c r="BH227" i="3"/>
  <c r="BG227" i="3"/>
  <c r="BF227" i="3"/>
  <c r="T227" i="3"/>
  <c r="R227" i="3"/>
  <c r="P227" i="3"/>
  <c r="BI224" i="3"/>
  <c r="BH224" i="3"/>
  <c r="BG224" i="3"/>
  <c r="BF224" i="3"/>
  <c r="T224" i="3"/>
  <c r="R224" i="3"/>
  <c r="P224" i="3"/>
  <c r="BI221" i="3"/>
  <c r="BH221" i="3"/>
  <c r="BG221" i="3"/>
  <c r="BF221" i="3"/>
  <c r="T221" i="3"/>
  <c r="R221" i="3"/>
  <c r="P221" i="3"/>
  <c r="BI219" i="3"/>
  <c r="BH219" i="3"/>
  <c r="BG219" i="3"/>
  <c r="BF219" i="3"/>
  <c r="T219" i="3"/>
  <c r="R219" i="3"/>
  <c r="P219" i="3"/>
  <c r="BI216" i="3"/>
  <c r="BH216" i="3"/>
  <c r="BG216" i="3"/>
  <c r="BF216" i="3"/>
  <c r="T216" i="3"/>
  <c r="R216" i="3"/>
  <c r="P216" i="3"/>
  <c r="BI214" i="3"/>
  <c r="BH214" i="3"/>
  <c r="BG214" i="3"/>
  <c r="BF214" i="3"/>
  <c r="T214" i="3"/>
  <c r="R214" i="3"/>
  <c r="P214" i="3"/>
  <c r="BI212" i="3"/>
  <c r="BH212" i="3"/>
  <c r="BG212" i="3"/>
  <c r="BF212" i="3"/>
  <c r="T212" i="3"/>
  <c r="R212" i="3"/>
  <c r="P212" i="3"/>
  <c r="BI203" i="3"/>
  <c r="BH203" i="3"/>
  <c r="BG203" i="3"/>
  <c r="BF203" i="3"/>
  <c r="T203" i="3"/>
  <c r="R203" i="3"/>
  <c r="P203" i="3"/>
  <c r="BI201" i="3"/>
  <c r="BH201" i="3"/>
  <c r="BG201" i="3"/>
  <c r="BF201" i="3"/>
  <c r="T201" i="3"/>
  <c r="R201" i="3"/>
  <c r="P201" i="3"/>
  <c r="BI198" i="3"/>
  <c r="BH198" i="3"/>
  <c r="BG198" i="3"/>
  <c r="BF198" i="3"/>
  <c r="T198" i="3"/>
  <c r="R198" i="3"/>
  <c r="P198" i="3"/>
  <c r="BI196" i="3"/>
  <c r="BH196" i="3"/>
  <c r="BG196" i="3"/>
  <c r="BF196" i="3"/>
  <c r="T196" i="3"/>
  <c r="R196" i="3"/>
  <c r="P196" i="3"/>
  <c r="BI191" i="3"/>
  <c r="BH191" i="3"/>
  <c r="BG191" i="3"/>
  <c r="BF191" i="3"/>
  <c r="T191" i="3"/>
  <c r="R191" i="3"/>
  <c r="P191" i="3"/>
  <c r="BI188" i="3"/>
  <c r="BH188" i="3"/>
  <c r="BG188" i="3"/>
  <c r="BF188" i="3"/>
  <c r="T188" i="3"/>
  <c r="R188" i="3"/>
  <c r="P188" i="3"/>
  <c r="BI184" i="3"/>
  <c r="BH184" i="3"/>
  <c r="BG184" i="3"/>
  <c r="BF184" i="3"/>
  <c r="T184" i="3"/>
  <c r="R184" i="3"/>
  <c r="P184" i="3"/>
  <c r="BI181" i="3"/>
  <c r="BH181" i="3"/>
  <c r="BG181" i="3"/>
  <c r="BF181" i="3"/>
  <c r="T181" i="3"/>
  <c r="R181" i="3"/>
  <c r="P181" i="3"/>
  <c r="BI178" i="3"/>
  <c r="BH178" i="3"/>
  <c r="BG178" i="3"/>
  <c r="BF178" i="3"/>
  <c r="T178" i="3"/>
  <c r="T177" i="3"/>
  <c r="R178" i="3"/>
  <c r="R177" i="3"/>
  <c r="P178" i="3"/>
  <c r="P177" i="3"/>
  <c r="BI175" i="3"/>
  <c r="BH175" i="3"/>
  <c r="BG175" i="3"/>
  <c r="BF175" i="3"/>
  <c r="T175" i="3"/>
  <c r="T174" i="3"/>
  <c r="R175" i="3"/>
  <c r="R174" i="3"/>
  <c r="P175" i="3"/>
  <c r="P174" i="3"/>
  <c r="BI172" i="3"/>
  <c r="BH172" i="3"/>
  <c r="BG172" i="3"/>
  <c r="BF172" i="3"/>
  <c r="T172" i="3"/>
  <c r="R172" i="3"/>
  <c r="P172" i="3"/>
  <c r="BI170" i="3"/>
  <c r="BH170" i="3"/>
  <c r="BG170" i="3"/>
  <c r="BF170" i="3"/>
  <c r="T170" i="3"/>
  <c r="R170" i="3"/>
  <c r="P170" i="3"/>
  <c r="BI168" i="3"/>
  <c r="BH168" i="3"/>
  <c r="BG168" i="3"/>
  <c r="BF168" i="3"/>
  <c r="T168" i="3"/>
  <c r="R168" i="3"/>
  <c r="P168" i="3"/>
  <c r="BI166" i="3"/>
  <c r="BH166" i="3"/>
  <c r="BG166" i="3"/>
  <c r="BF166" i="3"/>
  <c r="T166" i="3"/>
  <c r="R166" i="3"/>
  <c r="P166" i="3"/>
  <c r="BI164" i="3"/>
  <c r="BH164" i="3"/>
  <c r="BG164" i="3"/>
  <c r="BF164" i="3"/>
  <c r="T164" i="3"/>
  <c r="R164" i="3"/>
  <c r="P164" i="3"/>
  <c r="BI161" i="3"/>
  <c r="BH161" i="3"/>
  <c r="BG161" i="3"/>
  <c r="BF161" i="3"/>
  <c r="T161" i="3"/>
  <c r="T160" i="3"/>
  <c r="R161" i="3"/>
  <c r="R160" i="3"/>
  <c r="P161" i="3"/>
  <c r="P160" i="3"/>
  <c r="BI158" i="3"/>
  <c r="BH158" i="3"/>
  <c r="BG158" i="3"/>
  <c r="BF158" i="3"/>
  <c r="T158" i="3"/>
  <c r="R158" i="3"/>
  <c r="P158" i="3"/>
  <c r="BI156" i="3"/>
  <c r="BH156" i="3"/>
  <c r="BG156" i="3"/>
  <c r="BF156" i="3"/>
  <c r="T156" i="3"/>
  <c r="R156" i="3"/>
  <c r="P156" i="3"/>
  <c r="BI153" i="3"/>
  <c r="BH153" i="3"/>
  <c r="BG153" i="3"/>
  <c r="BF153" i="3"/>
  <c r="T153" i="3"/>
  <c r="R153" i="3"/>
  <c r="P153" i="3"/>
  <c r="BI151" i="3"/>
  <c r="BH151" i="3"/>
  <c r="BG151" i="3"/>
  <c r="BF151" i="3"/>
  <c r="T151" i="3"/>
  <c r="R151" i="3"/>
  <c r="P151" i="3"/>
  <c r="BI149" i="3"/>
  <c r="BH149" i="3"/>
  <c r="BG149" i="3"/>
  <c r="BF149" i="3"/>
  <c r="T149" i="3"/>
  <c r="R149" i="3"/>
  <c r="P149" i="3"/>
  <c r="BI146" i="3"/>
  <c r="BH146" i="3"/>
  <c r="BG146" i="3"/>
  <c r="BF146" i="3"/>
  <c r="T146" i="3"/>
  <c r="R146" i="3"/>
  <c r="P146" i="3"/>
  <c r="BI144" i="3"/>
  <c r="BH144" i="3"/>
  <c r="BG144" i="3"/>
  <c r="BF144" i="3"/>
  <c r="T144" i="3"/>
  <c r="R144" i="3"/>
  <c r="P144" i="3"/>
  <c r="BI142" i="3"/>
  <c r="BH142" i="3"/>
  <c r="BG142" i="3"/>
  <c r="BF142" i="3"/>
  <c r="T142" i="3"/>
  <c r="R142" i="3"/>
  <c r="P142" i="3"/>
  <c r="BI140" i="3"/>
  <c r="BH140" i="3"/>
  <c r="BG140" i="3"/>
  <c r="BF140" i="3"/>
  <c r="T140" i="3"/>
  <c r="R140" i="3"/>
  <c r="P140" i="3"/>
  <c r="BI138" i="3"/>
  <c r="BH138" i="3"/>
  <c r="BG138" i="3"/>
  <c r="BF138" i="3"/>
  <c r="T138" i="3"/>
  <c r="R138" i="3"/>
  <c r="P138" i="3"/>
  <c r="BI134" i="3"/>
  <c r="BH134" i="3"/>
  <c r="BG134" i="3"/>
  <c r="BF134" i="3"/>
  <c r="T134" i="3"/>
  <c r="T133" i="3"/>
  <c r="T132" i="3"/>
  <c r="R134" i="3"/>
  <c r="R133" i="3"/>
  <c r="R132" i="3"/>
  <c r="P134" i="3"/>
  <c r="P133" i="3"/>
  <c r="P132" i="3"/>
  <c r="J128" i="3"/>
  <c r="F125" i="3"/>
  <c r="E123" i="3"/>
  <c r="J92" i="3"/>
  <c r="F89" i="3"/>
  <c r="E87" i="3"/>
  <c r="J21" i="3"/>
  <c r="E21" i="3"/>
  <c r="J127" i="3"/>
  <c r="J20" i="3"/>
  <c r="J18" i="3"/>
  <c r="E18" i="3"/>
  <c r="F128" i="3"/>
  <c r="J17" i="3"/>
  <c r="J15" i="3"/>
  <c r="E15" i="3"/>
  <c r="F127" i="3"/>
  <c r="J14" i="3"/>
  <c r="J12" i="3"/>
  <c r="J125" i="3"/>
  <c r="E7" i="3"/>
  <c r="E121" i="3"/>
  <c r="J37" i="2"/>
  <c r="J36" i="2"/>
  <c r="AY95" i="1"/>
  <c r="J35" i="2"/>
  <c r="AX95" i="1"/>
  <c r="BI167" i="2"/>
  <c r="BH167" i="2"/>
  <c r="BG167" i="2"/>
  <c r="BF167" i="2"/>
  <c r="T167" i="2"/>
  <c r="T166" i="2"/>
  <c r="T165" i="2"/>
  <c r="R167" i="2"/>
  <c r="R166" i="2"/>
  <c r="R165" i="2"/>
  <c r="P167" i="2"/>
  <c r="P166" i="2"/>
  <c r="P165" i="2"/>
  <c r="BI163" i="2"/>
  <c r="BH163" i="2"/>
  <c r="BG163" i="2"/>
  <c r="BF163" i="2"/>
  <c r="T163" i="2"/>
  <c r="R163" i="2"/>
  <c r="P163" i="2"/>
  <c r="BI161" i="2"/>
  <c r="BH161" i="2"/>
  <c r="BG161" i="2"/>
  <c r="BF161" i="2"/>
  <c r="T161" i="2"/>
  <c r="R161" i="2"/>
  <c r="P161" i="2"/>
  <c r="BI159" i="2"/>
  <c r="BH159" i="2"/>
  <c r="BG159" i="2"/>
  <c r="BF159" i="2"/>
  <c r="T159" i="2"/>
  <c r="R159" i="2"/>
  <c r="P159" i="2"/>
  <c r="BI157" i="2"/>
  <c r="BH157" i="2"/>
  <c r="BG157" i="2"/>
  <c r="BF157" i="2"/>
  <c r="T157" i="2"/>
  <c r="R157" i="2"/>
  <c r="P157" i="2"/>
  <c r="BI154" i="2"/>
  <c r="BH154" i="2"/>
  <c r="BG154" i="2"/>
  <c r="BF154" i="2"/>
  <c r="T154" i="2"/>
  <c r="R154" i="2"/>
  <c r="P154" i="2"/>
  <c r="BI152" i="2"/>
  <c r="BH152" i="2"/>
  <c r="BG152" i="2"/>
  <c r="BF152" i="2"/>
  <c r="T152" i="2"/>
  <c r="R152" i="2"/>
  <c r="P152" i="2"/>
  <c r="BI149" i="2"/>
  <c r="BH149" i="2"/>
  <c r="BG149" i="2"/>
  <c r="BF149" i="2"/>
  <c r="T149" i="2"/>
  <c r="R149" i="2"/>
  <c r="P149" i="2"/>
  <c r="BI146" i="2"/>
  <c r="BH146" i="2"/>
  <c r="BG146" i="2"/>
  <c r="BF146" i="2"/>
  <c r="T146" i="2"/>
  <c r="R146" i="2"/>
  <c r="P146" i="2"/>
  <c r="BI143" i="2"/>
  <c r="BH143" i="2"/>
  <c r="BG143" i="2"/>
  <c r="BF143" i="2"/>
  <c r="T143" i="2"/>
  <c r="R143" i="2"/>
  <c r="P143" i="2"/>
  <c r="BI140" i="2"/>
  <c r="BH140" i="2"/>
  <c r="BG140" i="2"/>
  <c r="BF140" i="2"/>
  <c r="T140" i="2"/>
  <c r="R140" i="2"/>
  <c r="P140" i="2"/>
  <c r="BI138" i="2"/>
  <c r="BH138" i="2"/>
  <c r="BG138" i="2"/>
  <c r="BF138" i="2"/>
  <c r="T138" i="2"/>
  <c r="R138" i="2"/>
  <c r="P138" i="2"/>
  <c r="BI136" i="2"/>
  <c r="BH136" i="2"/>
  <c r="BG136" i="2"/>
  <c r="BF136" i="2"/>
  <c r="T136" i="2"/>
  <c r="R136" i="2"/>
  <c r="P136" i="2"/>
  <c r="BI132" i="2"/>
  <c r="BH132" i="2"/>
  <c r="BG132" i="2"/>
  <c r="BF132" i="2"/>
  <c r="T132" i="2"/>
  <c r="T131" i="2"/>
  <c r="R132" i="2"/>
  <c r="R131" i="2"/>
  <c r="P132" i="2"/>
  <c r="P131" i="2"/>
  <c r="BI129" i="2"/>
  <c r="BH129" i="2"/>
  <c r="BG129" i="2"/>
  <c r="BF129" i="2"/>
  <c r="T129" i="2"/>
  <c r="T128" i="2"/>
  <c r="R129" i="2"/>
  <c r="R128" i="2"/>
  <c r="R127" i="2"/>
  <c r="P129" i="2"/>
  <c r="P128" i="2"/>
  <c r="P127" i="2"/>
  <c r="J123" i="2"/>
  <c r="F120" i="2"/>
  <c r="E118" i="2"/>
  <c r="J92" i="2"/>
  <c r="F89" i="2"/>
  <c r="E87" i="2"/>
  <c r="J21" i="2"/>
  <c r="E21" i="2"/>
  <c r="J122" i="2"/>
  <c r="J20" i="2"/>
  <c r="J18" i="2"/>
  <c r="E18" i="2"/>
  <c r="F123" i="2"/>
  <c r="J17" i="2"/>
  <c r="J15" i="2"/>
  <c r="E15" i="2"/>
  <c r="F122" i="2"/>
  <c r="J14" i="2"/>
  <c r="J12" i="2"/>
  <c r="J120" i="2"/>
  <c r="E7" i="2"/>
  <c r="E116" i="2"/>
  <c r="L90" i="1"/>
  <c r="AM90" i="1"/>
  <c r="AM89" i="1"/>
  <c r="L89" i="1"/>
  <c r="AM87" i="1"/>
  <c r="L87" i="1"/>
  <c r="L85" i="1"/>
  <c r="L84" i="1"/>
  <c r="BK161" i="2"/>
  <c r="J157" i="2"/>
  <c r="J154" i="2"/>
  <c r="BK149" i="2"/>
  <c r="BK146" i="2"/>
  <c r="BK140" i="2"/>
  <c r="BK138" i="2"/>
  <c r="J136" i="2"/>
  <c r="BK129" i="2"/>
  <c r="BK159" i="2"/>
  <c r="J214" i="3"/>
  <c r="BK203" i="3"/>
  <c r="J198" i="3"/>
  <c r="J175" i="3"/>
  <c r="J158" i="3"/>
  <c r="BK146" i="3"/>
  <c r="BK140" i="3"/>
  <c r="J134" i="3"/>
  <c r="BK231" i="3"/>
  <c r="J224" i="3"/>
  <c r="J203" i="3"/>
  <c r="J188" i="3"/>
  <c r="J168" i="3"/>
  <c r="J156" i="3"/>
  <c r="BK144" i="3"/>
  <c r="J216" i="3"/>
  <c r="BK198" i="3"/>
  <c r="BK188" i="3"/>
  <c r="BK178" i="3"/>
  <c r="BK168" i="3"/>
  <c r="J142" i="3"/>
  <c r="J172" i="3"/>
  <c r="BK138" i="3"/>
  <c r="BK224" i="3"/>
  <c r="BK212" i="3"/>
  <c r="BK151" i="3"/>
  <c r="J167" i="2"/>
  <c r="J159" i="2"/>
  <c r="BK154" i="2"/>
  <c r="BK167" i="2"/>
  <c r="J149" i="2"/>
  <c r="BK143" i="2"/>
  <c r="J140" i="2"/>
  <c r="BK136" i="2"/>
  <c r="BK132" i="2"/>
  <c r="J129" i="2"/>
  <c r="J161" i="2"/>
  <c r="BK219" i="3"/>
  <c r="J201" i="3"/>
  <c r="J181" i="3"/>
  <c r="J178" i="3"/>
  <c r="BK172" i="3"/>
  <c r="J164" i="3"/>
  <c r="J149" i="3"/>
  <c r="BK221" i="3"/>
  <c r="J196" i="3"/>
  <c r="BK184" i="3"/>
  <c r="BK164" i="3"/>
  <c r="BK153" i="3"/>
  <c r="BK142" i="3"/>
  <c r="J138" i="3"/>
  <c r="BK134" i="3"/>
  <c r="J221" i="3"/>
  <c r="J212" i="3"/>
  <c r="BK196" i="3"/>
  <c r="BK191" i="3"/>
  <c r="J184" i="3"/>
  <c r="BK175" i="3"/>
  <c r="BK161" i="3"/>
  <c r="J140" i="3"/>
  <c r="J151" i="3"/>
  <c r="J231" i="3"/>
  <c r="BK216" i="3"/>
  <c r="J166" i="3"/>
  <c r="J144" i="3"/>
  <c r="J163" i="2"/>
  <c r="BK157" i="2"/>
  <c r="J152" i="2"/>
  <c r="BK152" i="2"/>
  <c r="J146" i="2"/>
  <c r="J143" i="2"/>
  <c r="J138" i="2"/>
  <c r="J132" i="2"/>
  <c r="BK163" i="2"/>
  <c r="AS94" i="1"/>
  <c r="BK166" i="3"/>
  <c r="J153" i="3"/>
  <c r="J227" i="3"/>
  <c r="J219" i="3"/>
  <c r="J191" i="3"/>
  <c r="J170" i="3"/>
  <c r="J161" i="3"/>
  <c r="BK149" i="3"/>
  <c r="BK201" i="3"/>
  <c r="BK181" i="3"/>
  <c r="BK170" i="3"/>
  <c r="J146" i="3"/>
  <c r="BK158" i="3"/>
  <c r="BK227" i="3"/>
  <c r="BK214" i="3"/>
  <c r="BK156" i="3"/>
  <c r="T127" i="2" l="1"/>
  <c r="BK135" i="2"/>
  <c r="J135" i="2"/>
  <c r="J101" i="2"/>
  <c r="T135" i="2"/>
  <c r="P142" i="2"/>
  <c r="BK151" i="2"/>
  <c r="J151" i="2"/>
  <c r="J103" i="2"/>
  <c r="R151" i="2"/>
  <c r="BK156" i="2"/>
  <c r="J156" i="2"/>
  <c r="J104" i="2"/>
  <c r="R156" i="2"/>
  <c r="T156" i="2"/>
  <c r="P163" i="3"/>
  <c r="R135" i="2"/>
  <c r="R142" i="2"/>
  <c r="P151" i="2"/>
  <c r="P156" i="2"/>
  <c r="P137" i="3"/>
  <c r="T137" i="3"/>
  <c r="P148" i="3"/>
  <c r="T148" i="3"/>
  <c r="R155" i="3"/>
  <c r="BK163" i="3"/>
  <c r="J163" i="3"/>
  <c r="J104" i="3"/>
  <c r="P135" i="2"/>
  <c r="P134" i="2"/>
  <c r="P126" i="2"/>
  <c r="AU95" i="1"/>
  <c r="BK142" i="2"/>
  <c r="J142" i="2"/>
  <c r="J102" i="2"/>
  <c r="T142" i="2"/>
  <c r="T151" i="2"/>
  <c r="BK137" i="3"/>
  <c r="J137" i="3"/>
  <c r="J100" i="3"/>
  <c r="R137" i="3"/>
  <c r="BK148" i="3"/>
  <c r="J148" i="3"/>
  <c r="J101" i="3"/>
  <c r="R148" i="3"/>
  <c r="BK155" i="3"/>
  <c r="J155" i="3"/>
  <c r="J102" i="3"/>
  <c r="P155" i="3"/>
  <c r="T155" i="3"/>
  <c r="R163" i="3"/>
  <c r="T163" i="3"/>
  <c r="BK180" i="3"/>
  <c r="J180" i="3"/>
  <c r="J107" i="3"/>
  <c r="P180" i="3"/>
  <c r="R180" i="3"/>
  <c r="T180" i="3"/>
  <c r="BK190" i="3"/>
  <c r="J190" i="3"/>
  <c r="J108" i="3"/>
  <c r="P190" i="3"/>
  <c r="R190" i="3"/>
  <c r="T190" i="3"/>
  <c r="BK200" i="3"/>
  <c r="J200" i="3"/>
  <c r="J109" i="3"/>
  <c r="P200" i="3"/>
  <c r="R200" i="3"/>
  <c r="T200" i="3"/>
  <c r="BK166" i="2"/>
  <c r="J166" i="2"/>
  <c r="J106" i="2"/>
  <c r="BK131" i="2"/>
  <c r="J131" i="2"/>
  <c r="J99" i="2"/>
  <c r="BK160" i="3"/>
  <c r="J160" i="3"/>
  <c r="J103" i="3"/>
  <c r="BK128" i="2"/>
  <c r="J128" i="2"/>
  <c r="J98" i="2"/>
  <c r="BK133" i="3"/>
  <c r="J133" i="3"/>
  <c r="J98" i="3"/>
  <c r="BK174" i="3"/>
  <c r="J174" i="3"/>
  <c r="J105" i="3"/>
  <c r="BK177" i="3"/>
  <c r="J177" i="3"/>
  <c r="J106" i="3"/>
  <c r="BK230" i="3"/>
  <c r="J230" i="3"/>
  <c r="J111" i="3"/>
  <c r="F91" i="3"/>
  <c r="BE146" i="3"/>
  <c r="BE153" i="3"/>
  <c r="BE170" i="3"/>
  <c r="BE219" i="3"/>
  <c r="E85" i="3"/>
  <c r="J91" i="3"/>
  <c r="BE134" i="3"/>
  <c r="BE140" i="3"/>
  <c r="BE149" i="3"/>
  <c r="BE166" i="3"/>
  <c r="J89" i="3"/>
  <c r="BE138" i="3"/>
  <c r="BE144" i="3"/>
  <c r="BE151" i="3"/>
  <c r="BE156" i="3"/>
  <c r="BE158" i="3"/>
  <c r="BE188" i="3"/>
  <c r="BE196" i="3"/>
  <c r="BE201" i="3"/>
  <c r="BE212" i="3"/>
  <c r="BE221" i="3"/>
  <c r="BE224" i="3"/>
  <c r="BE231" i="3"/>
  <c r="BE164" i="3"/>
  <c r="BE172" i="3"/>
  <c r="BE198" i="3"/>
  <c r="BE203" i="3"/>
  <c r="BE216" i="3"/>
  <c r="F92" i="3"/>
  <c r="BE142" i="3"/>
  <c r="BE161" i="3"/>
  <c r="BE168" i="3"/>
  <c r="BE175" i="3"/>
  <c r="BE178" i="3"/>
  <c r="BE181" i="3"/>
  <c r="BE184" i="3"/>
  <c r="BE191" i="3"/>
  <c r="BE214" i="3"/>
  <c r="BE227" i="3"/>
  <c r="BE157" i="2"/>
  <c r="BE161" i="2"/>
  <c r="BE163" i="2"/>
  <c r="BE167" i="2"/>
  <c r="E85" i="2"/>
  <c r="J89" i="2"/>
  <c r="F91" i="2"/>
  <c r="J91" i="2"/>
  <c r="F92" i="2"/>
  <c r="BE129" i="2"/>
  <c r="BE132" i="2"/>
  <c r="BE136" i="2"/>
  <c r="BE138" i="2"/>
  <c r="BE140" i="2"/>
  <c r="BE143" i="2"/>
  <c r="BE146" i="2"/>
  <c r="BE149" i="2"/>
  <c r="BE152" i="2"/>
  <c r="BE154" i="2"/>
  <c r="BE159" i="2"/>
  <c r="F37" i="3"/>
  <c r="BD96" i="1"/>
  <c r="F34" i="2"/>
  <c r="BA95" i="1"/>
  <c r="J34" i="2"/>
  <c r="AW95" i="1"/>
  <c r="F37" i="2"/>
  <c r="BD95" i="1"/>
  <c r="F35" i="3"/>
  <c r="BB96" i="1"/>
  <c r="F34" i="3"/>
  <c r="BA96" i="1"/>
  <c r="F36" i="2"/>
  <c r="BC95" i="1"/>
  <c r="F35" i="2"/>
  <c r="BB95" i="1"/>
  <c r="J34" i="3"/>
  <c r="AW96" i="1"/>
  <c r="F36" i="3"/>
  <c r="BC96" i="1"/>
  <c r="P136" i="3" l="1"/>
  <c r="P131" i="3"/>
  <c r="AU96" i="1"/>
  <c r="R134" i="2"/>
  <c r="R126" i="2"/>
  <c r="R136" i="3"/>
  <c r="R131" i="3"/>
  <c r="T136" i="3"/>
  <c r="T131" i="3"/>
  <c r="T134" i="2"/>
  <c r="T126" i="2"/>
  <c r="BK165" i="2"/>
  <c r="J165" i="2"/>
  <c r="J105" i="2"/>
  <c r="BK127" i="2"/>
  <c r="J127" i="2"/>
  <c r="J97" i="2"/>
  <c r="BK132" i="3"/>
  <c r="J132" i="3"/>
  <c r="J97" i="3"/>
  <c r="BK134" i="2"/>
  <c r="J134" i="2"/>
  <c r="J100" i="2"/>
  <c r="BK136" i="3"/>
  <c r="J136" i="3"/>
  <c r="J99" i="3"/>
  <c r="BK229" i="3"/>
  <c r="J229" i="3"/>
  <c r="J110" i="3"/>
  <c r="AU94" i="1"/>
  <c r="F33" i="2"/>
  <c r="AZ95" i="1"/>
  <c r="BC94" i="1"/>
  <c r="W32" i="1"/>
  <c r="BB94" i="1"/>
  <c r="W31" i="1"/>
  <c r="BA94" i="1"/>
  <c r="AW94" i="1"/>
  <c r="AK30" i="1"/>
  <c r="BD94" i="1"/>
  <c r="W33" i="1"/>
  <c r="J33" i="3"/>
  <c r="AV96" i="1"/>
  <c r="AT96" i="1"/>
  <c r="F33" i="3"/>
  <c r="AZ96" i="1"/>
  <c r="J33" i="2"/>
  <c r="AV95" i="1"/>
  <c r="AT95" i="1"/>
  <c r="BK131" i="3" l="1"/>
  <c r="J131" i="3"/>
  <c r="J96" i="3"/>
  <c r="BK126" i="2"/>
  <c r="J126" i="2"/>
  <c r="J96" i="2"/>
  <c r="W30" i="1"/>
  <c r="AZ94" i="1"/>
  <c r="W29" i="1"/>
  <c r="AY94" i="1"/>
  <c r="AX94" i="1"/>
  <c r="J30" i="3" l="1"/>
  <c r="AG96" i="1"/>
  <c r="J30" i="2"/>
  <c r="AG95" i="1"/>
  <c r="AV94" i="1"/>
  <c r="AK29" i="1"/>
  <c r="J39" i="3" l="1"/>
  <c r="J39" i="2"/>
  <c r="AN96" i="1"/>
  <c r="AN95" i="1"/>
  <c r="AG94" i="1"/>
  <c r="AK26" i="1"/>
  <c r="AT94" i="1"/>
  <c r="AN94" i="1" l="1"/>
  <c r="AK35" i="1"/>
</calcChain>
</file>

<file path=xl/sharedStrings.xml><?xml version="1.0" encoding="utf-8"?>
<sst xmlns="http://schemas.openxmlformats.org/spreadsheetml/2006/main" count="1604" uniqueCount="385">
  <si>
    <t>Export Komplet</t>
  </si>
  <si>
    <t/>
  </si>
  <si>
    <t>2.0</t>
  </si>
  <si>
    <t>ZAMOK</t>
  </si>
  <si>
    <t>False</t>
  </si>
  <si>
    <t>{594a8f65-1c12-4f0e-bc8c-53fb658518eb}</t>
  </si>
  <si>
    <t>0,01</t>
  </si>
  <si>
    <t>21</t>
  </si>
  <si>
    <t>12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</si>
  <si>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</si>
  <si>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</si>
  <si>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</si>
  <si>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</si>
  <si>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</si>
  <si>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011222-A</t>
  </si>
  <si>
    <t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</si>
  <si>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</si>
  <si>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Stavební úpravy_PhD_Infra</t>
  </si>
  <si>
    <t>KSO:</t>
  </si>
  <si>
    <t>CC-CZ:</t>
  </si>
  <si>
    <t>Místo:</t>
  </si>
  <si>
    <t>Hradec Králové</t>
  </si>
  <si>
    <t>Datum:</t>
  </si>
  <si>
    <t>12. 2. 2024</t>
  </si>
  <si>
    <t>Zadavatel:</t>
  </si>
  <si>
    <t>IČ:</t>
  </si>
  <si>
    <t xml:space="preserve"> </t>
  </si>
  <si>
    <t>DIČ:</t>
  </si>
  <si>
    <t>Uchazeč:</t>
  </si>
  <si>
    <t>Vyplň údaj</t>
  </si>
  <si>
    <t>Projektant:</t>
  </si>
  <si>
    <t>True</t>
  </si>
  <si>
    <t>Zpracovatel:</t>
  </si>
  <si>
    <t>Ing. Martin Brácha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</si>
  <si>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</si>
  <si>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</si>
  <si>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</si>
  <si>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</si>
  <si>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</si>
  <si>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</si>
  <si>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</si>
  <si>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</si>
  <si>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</si>
  <si>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</si>
  <si>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</si>
  <si>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</si>
  <si>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</si>
  <si>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</si>
  <si>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</si>
  <si>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</si>
  <si>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</si>
  <si>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</si>
  <si>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</si>
  <si>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</si>
  <si>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</si>
  <si>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</si>
  <si>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</si>
  <si>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</si>
  <si>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</si>
  <si>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</si>
  <si>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</si>
  <si>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</si>
  <si>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</si>
  <si>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</si>
  <si>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</si>
  <si>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</si>
  <si>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</si>
  <si>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</si>
  <si>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</si>
  <si>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</si>
  <si>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</si>
  <si>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</si>
  <si>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</si>
  <si>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</si>
  <si>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</si>
  <si>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</si>
  <si>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</si>
  <si>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</si>
  <si>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</si>
  <si>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/</t>
  </si>
  <si>
    <t>2022A</t>
  </si>
  <si>
    <t>Stavební úpravy - vytvoření temperovaného prostoru pro mrazicí boxy</t>
  </si>
  <si>
    <t>STA</t>
  </si>
  <si>
    <t>1</t>
  </si>
  <si>
    <t>{85a40dd5-15b8-4b8a-b0ea-67605bf111b5}</t>
  </si>
  <si>
    <t>2</t>
  </si>
  <si>
    <t>2022B</t>
  </si>
  <si>
    <t>Stavební úpravy - zvýšení čistoty laboratorního prostředí</t>
  </si>
  <si>
    <t>{227b847c-db34-4c79-9d6a-b3bb2792c98a}</t>
  </si>
  <si>
    <t>KRYCÍ LIST SOUPISU PRACÍ</t>
  </si>
  <si>
    <t>Objekt:</t>
  </si>
  <si>
    <t>2022A - Stavební úpravy - vytvoření temperovaného prostoru pro mrazicí boxy</t>
  </si>
  <si>
    <t>REKAPITULACE ČLENĚNÍ SOUPISU PRACÍ</t>
  </si>
  <si>
    <t>Kód dílu - Popis</t>
  </si>
  <si>
    <t>Cena celkem [CZK]</t>
  </si>
  <si>
    <t>Náklady ze soupisu prací</t>
  </si>
  <si>
    <t>-1</t>
  </si>
  <si>
    <t>HSV - Práce a dodávky HSV</t>
  </si>
  <si>
    <t xml:space="preserve">    9 - Ostatní konstrukce a práce, bourání</t>
  </si>
  <si>
    <t xml:space="preserve">    997 - Přesun sutě</t>
  </si>
  <si>
    <t>PSV - Práce a dodávky PSV</t>
  </si>
  <si>
    <t xml:space="preserve">    732 - Ústřední vytápění a chlazení - strojovny</t>
  </si>
  <si>
    <t xml:space="preserve">    733 - Ústřední vytápění a chlazení  - rozvodné potrubí</t>
  </si>
  <si>
    <t xml:space="preserve">    734 - Ústřední vytápění a chlazení - armatury</t>
  </si>
  <si>
    <t xml:space="preserve">    741 - Elektroinstalace - silnoproud</t>
  </si>
  <si>
    <t>VRN - Vedlejší rozpočtové náklady</t>
  </si>
  <si>
    <t xml:space="preserve">    VRN9 - Ostatní náklady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</si>
  <si>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</si>
  <si>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</si>
  <si>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</si>
  <si>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</si>
  <si>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</si>
  <si>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</si>
  <si>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</si>
  <si>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</si>
  <si>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</si>
  <si>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</si>
  <si>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</si>
  <si>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</si>
  <si>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</si>
  <si>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</si>
  <si>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</si>
  <si>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</si>
  <si>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9</t>
  </si>
  <si>
    <t>Ostatní konstrukce a práce, bourání</t>
  </si>
  <si>
    <t>K</t>
  </si>
  <si>
    <t>971038241</t>
  </si>
  <si>
    <t>Vybourání otvorů ve zdivu z dutých tvárnic nebo příčkovek pl do 0,0225 m2 tl do 300 mm</t>
  </si>
  <si>
    <t>kus</t>
  </si>
  <si>
    <t>4</t>
  </si>
  <si>
    <t>-694368958</t>
  </si>
  <si>
    <t>PP</t>
  </si>
  <si>
    <t>Vybourání otvorů ve zdivu základovém nebo nadzákladovém z cihel, tvárnic, příčkovek  dutých tvárnic nebo příčkovek, velikosti plochy do 0,0225 m2, tl. do 300 mm</t>
  </si>
  <si>
    <t>997</t>
  </si>
  <si>
    <t>Přesun sutě</t>
  </si>
  <si>
    <t>6</t>
  </si>
  <si>
    <t>997013801P</t>
  </si>
  <si>
    <t>Likvidace odpadu dle PD, včetně případného poplatku za skládku, či za ekologickou likvidaci</t>
  </si>
  <si>
    <t>t</t>
  </si>
  <si>
    <t>351200199</t>
  </si>
  <si>
    <t>PSV</t>
  </si>
  <si>
    <t>Práce a dodávky PSV</t>
  </si>
  <si>
    <t>732</t>
  </si>
  <si>
    <t>Ústřední vytápění a chlazení - strojovny</t>
  </si>
  <si>
    <t>13</t>
  </si>
  <si>
    <t>732522116P</t>
  </si>
  <si>
    <t>Vnější jednotka klimatizace</t>
  </si>
  <si>
    <t>soubor</t>
  </si>
  <si>
    <t>16</t>
  </si>
  <si>
    <t>974888916</t>
  </si>
  <si>
    <t>Vnější klimatizační jednotka o chladícím výkonu 5,0 kW s možným modulačním rozptylem, hlučnost max do 48dB, EER do 5,0, SEER do 9,0, příkon do 1,6KW. Včetně podstavce venkovní jednotky včetně tlumičů otřesu</t>
  </si>
  <si>
    <t>732522132P</t>
  </si>
  <si>
    <t>Vnitřní splitová jednotka</t>
  </si>
  <si>
    <t>-1355794593</t>
  </si>
  <si>
    <t>Vnitřní nástěnná jednotka o chladícím výkonu 3,5 kW, s hlučností do 45 dB.</t>
  </si>
  <si>
    <t>14</t>
  </si>
  <si>
    <t>998732202</t>
  </si>
  <si>
    <t>Přesun hmot procentní pro strojovny v objektech v do 12 m</t>
  </si>
  <si>
    <t>%</t>
  </si>
  <si>
    <t>-271259792</t>
  </si>
  <si>
    <t>Přesun hmot pro strojovny  stanovený procentní sazbou (%) z ceny vodorovná dopravní vzdálenost do 50 m v objektech výšky přes 6 do 12 m</t>
  </si>
  <si>
    <t>733</t>
  </si>
  <si>
    <t>Ústřední vytápění a chlazení  - rozvodné potrubí</t>
  </si>
  <si>
    <t>7</t>
  </si>
  <si>
    <t>733223303</t>
  </si>
  <si>
    <t>Technologické potrubí Cu, 10/6mm dvoutrubka včetně parotěsné izolace</t>
  </si>
  <si>
    <t>m</t>
  </si>
  <si>
    <t>1460634653</t>
  </si>
  <si>
    <t>Technologické potrubí Cu, 10/6mm dvoutrubka včetně parotěsné izolace a komunikačního kabelu včetně kotvícího materiálu</t>
  </si>
  <si>
    <t>VV</t>
  </si>
  <si>
    <t>25</t>
  </si>
  <si>
    <t>733291101</t>
  </si>
  <si>
    <t>Zkouška těsnosti potrubí měděné do D 35x1,5</t>
  </si>
  <si>
    <t>1165968466</t>
  </si>
  <si>
    <t>Zkoušky těsnosti potrubí z trubek měděných  Ø do 35/1,5</t>
  </si>
  <si>
    <t>11</t>
  </si>
  <si>
    <t>998733103</t>
  </si>
  <si>
    <t>Přesun hmot tonážní pro rozvody potrubí v objektech v do 24 m</t>
  </si>
  <si>
    <t>209026545</t>
  </si>
  <si>
    <t>Přesun hmot pro rozvody potrubí  stanovený z hmotnosti přesunovaného materiálu vodorovná dopravní vzdálenost do 50 m v objektech výšky přes 12 do 24 m</t>
  </si>
  <si>
    <t>734</t>
  </si>
  <si>
    <t>Ústřední vytápění a chlazení - armatury</t>
  </si>
  <si>
    <t>15</t>
  </si>
  <si>
    <t>734211119P</t>
  </si>
  <si>
    <t xml:space="preserve">Připojovací armatury, odvzdušńovací ventily </t>
  </si>
  <si>
    <t>-26499546</t>
  </si>
  <si>
    <t>Armatury k napojením klimatizačních jednotek</t>
  </si>
  <si>
    <t>998734203</t>
  </si>
  <si>
    <t>Přesun hmot procentní pro armatury v objektech v do 24 m</t>
  </si>
  <si>
    <t>1058024160</t>
  </si>
  <si>
    <t>Přesun hmot pro armatury  stanovený procentní sazbou (%) z ceny vodorovná dopravní vzdálenost do 50 m v objektech výšky přes 12 do 24 m</t>
  </si>
  <si>
    <t>741</t>
  </si>
  <si>
    <t>Elektroinstalace - silnoproud</t>
  </si>
  <si>
    <t>20</t>
  </si>
  <si>
    <t>741122022</t>
  </si>
  <si>
    <t>Montáž kabel Cu bez ukončení uložený pod omítku plný kulatý 4x2,5 až 4 mm2 (CYKY)</t>
  </si>
  <si>
    <t>-1461514898</t>
  </si>
  <si>
    <t>Montáž kabelů měděných bez ukončení uložených pod omítku plných kulatých (CYKY), počtu a průřezu žil 4x2,5 až 4 mm2</t>
  </si>
  <si>
    <t>19</t>
  </si>
  <si>
    <t>741220105P</t>
  </si>
  <si>
    <t>Úprava rozvodné skříně</t>
  </si>
  <si>
    <t>-548100260</t>
  </si>
  <si>
    <t>Úprava rozvodné skříně o doplnění jističe a nutného doplnění</t>
  </si>
  <si>
    <t>17</t>
  </si>
  <si>
    <t>741810001</t>
  </si>
  <si>
    <t>Celková prohlídka elektrického rozvodu a zařízení do 100 000,- Kč</t>
  </si>
  <si>
    <t>1704296765</t>
  </si>
  <si>
    <t>Zkoušky a prohlídky elektrických rozvodů a zařízení celková prohlídka a vyhotovení revizní zprávy pro objem montážních prací do 100 tis. Kč</t>
  </si>
  <si>
    <t>18</t>
  </si>
  <si>
    <t>998741203</t>
  </si>
  <si>
    <t>Přesun hmot procentní pro silnoproud v objektech v do 24 m</t>
  </si>
  <si>
    <t>-1540356425</t>
  </si>
  <si>
    <t>Přesun hmot pro silnoproud stanovený procentní sazbou (%) z ceny vodorovná dopravní vzdálenost do 50 m v objektech výšky přes 12 do 24 m</t>
  </si>
  <si>
    <t>VRN</t>
  </si>
  <si>
    <t>Vedlejší rozpočtové náklady</t>
  </si>
  <si>
    <t>5</t>
  </si>
  <si>
    <t>VRN9</t>
  </si>
  <si>
    <t>Ostatní náklady</t>
  </si>
  <si>
    <t>39</t>
  </si>
  <si>
    <t>094103000P</t>
  </si>
  <si>
    <t>Vedlejší rozpočtové náklady spojené s výstavbou</t>
  </si>
  <si>
    <t>…</t>
  </si>
  <si>
    <t>1024</t>
  </si>
  <si>
    <t>1928391384</t>
  </si>
  <si>
    <t>Náklady na opatření proti prachu, ochrana podlahové krytiny, ochrana vybavení, zakrytí dveří atd.</t>
  </si>
  <si>
    <t>2022B - Stavební úpravy - zvýšení čistoty laboratorního prostředí</t>
  </si>
  <si>
    <t xml:space="preserve">    735 - Ústřední vytápění - otopná tělesa</t>
  </si>
  <si>
    <t xml:space="preserve">    742 - Elektroinstalace - slaboproud</t>
  </si>
  <si>
    <t xml:space="preserve">    751 - Vzduchotechnika</t>
  </si>
  <si>
    <t xml:space="preserve">    763 - Konstrukce suché výstavby</t>
  </si>
  <si>
    <t xml:space="preserve">    783 - Dokončovací práce - nátěry</t>
  </si>
  <si>
    <t xml:space="preserve">    784 - Dokončovací práce - malby a tapety</t>
  </si>
  <si>
    <t>38</t>
  </si>
  <si>
    <t>166688762</t>
  </si>
  <si>
    <t>22</t>
  </si>
  <si>
    <t>732522116P1</t>
  </si>
  <si>
    <t>Vnější jednotka klimatizace pro laboratoř 1A.4.11.12</t>
  </si>
  <si>
    <t>1388057741</t>
  </si>
  <si>
    <t>Vnější klimatizační jednotka o chladícím výkonu 5,0 kW s možným modulačním rozptylem, hlučnost max do 48dB, EER do 5,0, SEER do 8,0, příkon do 1,5KW. Včetně podstavce venkovní jednotky včetně tlumičů otřesu</t>
  </si>
  <si>
    <t>732522116P2</t>
  </si>
  <si>
    <t>Vnější jednotka klimatizace pro laboratoř 1A.4.11.18, 14, 15</t>
  </si>
  <si>
    <t>1859706806</t>
  </si>
  <si>
    <t>Vnější klimatizační jednotka o chladícím výkonu 8,7 kW s možným modulačním rozptylem, hlučnost max do 48dB,  SEER do 8,2, příkon do 3,0KW. Včetně podstavce venkovní jednotky včetně tlumičů otřesu</t>
  </si>
  <si>
    <t>23</t>
  </si>
  <si>
    <t>732522132P1</t>
  </si>
  <si>
    <t>Vnitřní kazetová splitová jednotka v místnostech 1A.4.11.18, 14, 15</t>
  </si>
  <si>
    <t>1494858933</t>
  </si>
  <si>
    <t>Vnitřní kazetová jednotka s výkonem 3,5kW, s hlučností do 41 dB, včetně dekoračního panelu a kabelového ovladače, včetně odvodu kondenzátu</t>
  </si>
  <si>
    <t>26</t>
  </si>
  <si>
    <t>732522132P2</t>
  </si>
  <si>
    <t>Vnitřní kazetová splitová jednotka v místnostech 1A.4.11.12</t>
  </si>
  <si>
    <t>986863810</t>
  </si>
  <si>
    <t>Vnitřní kazetová jednotka s výkonem 5,0kW, s hlučností do 33 dB, včetně dekoračního panelu a kabelového ovladače, včetně odvodu kondenzátu</t>
  </si>
  <si>
    <t>24</t>
  </si>
  <si>
    <t>95472380</t>
  </si>
  <si>
    <t>27</t>
  </si>
  <si>
    <t>1121418280</t>
  </si>
  <si>
    <t>28</t>
  </si>
  <si>
    <t>1820182771</t>
  </si>
  <si>
    <t>29</t>
  </si>
  <si>
    <t>-948660612</t>
  </si>
  <si>
    <t>30</t>
  </si>
  <si>
    <t>371632054</t>
  </si>
  <si>
    <t>31</t>
  </si>
  <si>
    <t>47049150</t>
  </si>
  <si>
    <t>735</t>
  </si>
  <si>
    <t>Ústřední vytápění - otopná tělesa</t>
  </si>
  <si>
    <t>735190911P</t>
  </si>
  <si>
    <t>Demontáž FCU jednotek ve stávajícím laboratorním provozu, napojené na centrální zdroj chladu</t>
  </si>
  <si>
    <t>-1332370628</t>
  </si>
  <si>
    <t>Demontáž FCU jednotek ve stávajícím laboratorním provozu, napojené na centrální zdroj chladu. zaslepení přívodů zátkami, uskladnění jednotek, včetně pomocného lešení</t>
  </si>
  <si>
    <t>32</t>
  </si>
  <si>
    <t>2099036490</t>
  </si>
  <si>
    <t>33</t>
  </si>
  <si>
    <t>-1837977223</t>
  </si>
  <si>
    <t>34</t>
  </si>
  <si>
    <t>-395490605</t>
  </si>
  <si>
    <t>741850903P</t>
  </si>
  <si>
    <t>Úprava elektrických instalací nad podhledem</t>
  </si>
  <si>
    <t>-40799594</t>
  </si>
  <si>
    <t xml:space="preserve">Úprava elektrických instalací nad pohledem </t>
  </si>
  <si>
    <t>35</t>
  </si>
  <si>
    <t>-1268302100</t>
  </si>
  <si>
    <t>742</t>
  </si>
  <si>
    <t>Elektroinstalace - slaboproud</t>
  </si>
  <si>
    <t>742210121P</t>
  </si>
  <si>
    <t>Úprava EPS nad podhledem přemístění hlásičů a čidel</t>
  </si>
  <si>
    <t>-190377993</t>
  </si>
  <si>
    <t>Montáž hlásiče automatického bodového</t>
  </si>
  <si>
    <t>751</t>
  </si>
  <si>
    <t>Vzduchotechnika</t>
  </si>
  <si>
    <t>36</t>
  </si>
  <si>
    <t>VZT01</t>
  </si>
  <si>
    <t xml:space="preserve">Úprava vzduchotechnického rozvodu </t>
  </si>
  <si>
    <t>ks</t>
  </si>
  <si>
    <t>778469326</t>
  </si>
  <si>
    <t>763</t>
  </si>
  <si>
    <t>Konstrukce suché výstavby</t>
  </si>
  <si>
    <t>763131421</t>
  </si>
  <si>
    <t>SDK podhled desky 2xA 12,5 bez TI dvouvrstvá spodní kce profil CD+UD</t>
  </si>
  <si>
    <t>m2</t>
  </si>
  <si>
    <t>-335860716</t>
  </si>
  <si>
    <t>Podhled ze sádrokartonových desek  dvouvrstvá zavěšená spodní konstrukce z ocelových profilů CD, UD dvojitě opláštěná deskami standardními A, tl. 2 x 12,5 mm, bez TI, včetně zkosení a zatmelení připojovacích spár, úprav podél digestoří</t>
  </si>
  <si>
    <t>13,5+19,67+31,88+4,925*3,45+1,925*3,45</t>
  </si>
  <si>
    <t>37</t>
  </si>
  <si>
    <t>763431801</t>
  </si>
  <si>
    <t>Demontáž minerálního podhledu zavěšeného na viditelném roštu</t>
  </si>
  <si>
    <t>-568891615</t>
  </si>
  <si>
    <t>Demontáž podhledu minerálního na zavěšeném na roštu viditelném</t>
  </si>
  <si>
    <t>Online PSC</t>
  </si>
  <si>
    <t>https://podminky.urs.cz/item/CS_URS_2024_01/763431801</t>
  </si>
  <si>
    <t>3,3*2,9+5,9*4,8</t>
  </si>
  <si>
    <t>998763303</t>
  </si>
  <si>
    <t>Přesun hmot tonážní pro sádrokartonové konstrukce v objektech v do 24 m</t>
  </si>
  <si>
    <t>-1839947420</t>
  </si>
  <si>
    <t>Přesun hmot pro konstrukce montované z desek  sádrokartonových, sádrovláknitých, cementovláknitých nebo cementových stanovený z hmotnosti přesunovaného materiálu vodorovná dopravní vzdálenost do 50 m v objektech výšky přes 12 do 24 m</t>
  </si>
  <si>
    <t>783</t>
  </si>
  <si>
    <t>Dokončovací práce - nátěry</t>
  </si>
  <si>
    <t>783823131</t>
  </si>
  <si>
    <t>Penetrační akrylátový nátěr hladkých, tenkovrstvých zrnitých nebo štukových omítek</t>
  </si>
  <si>
    <t>1500341196</t>
  </si>
  <si>
    <t>Penetrační nátěr omítek hladkých omítek hladkých, zrnitých tenkovrstvých nebo štukových stupně členitosti 1 a 2 akrylátový</t>
  </si>
  <si>
    <t>266,488</t>
  </si>
  <si>
    <t>88,683</t>
  </si>
  <si>
    <t>Součet</t>
  </si>
  <si>
    <t>8</t>
  </si>
  <si>
    <t>783827421</t>
  </si>
  <si>
    <t>Krycí dvojnásobný akrylátový nátěr omítek stupně členitosti 1 a 2</t>
  </si>
  <si>
    <t>-678672792</t>
  </si>
  <si>
    <t>Krycí (ochranný ) nátěr omítek dvojnásobný hladkých omítek hladkých, zrnitých tenkovrstvých nebo štukových stupně členitosti 1 a 2 akrylátový</t>
  </si>
  <si>
    <t>783827429</t>
  </si>
  <si>
    <t>Příplatek k cenám dvojnásobného nátěru omítek stupně členitosti 1 a 2 za biocidní přísadu</t>
  </si>
  <si>
    <t>369737673</t>
  </si>
  <si>
    <t>Krycí (ochranný ) nátěr omítek dvojnásobný hladkých omítek hladkých, zrnitých tenkovrstvých nebo štukových stupně členitosti 1 a 2 Příplatek k cenám -7421 až -7427 za biocidní přísadu</t>
  </si>
  <si>
    <t>784</t>
  </si>
  <si>
    <t>Dokončovací práce - malby a tapety</t>
  </si>
  <si>
    <t>784111021</t>
  </si>
  <si>
    <t>Obroušení podkladu ze stěrky v místnostech výšky do 3,80 m</t>
  </si>
  <si>
    <t>-1262063764</t>
  </si>
  <si>
    <t>Obroušení podkladu stěrky v místnostech výšky do 3,80 m</t>
  </si>
  <si>
    <t>3</t>
  </si>
  <si>
    <t>784131031</t>
  </si>
  <si>
    <t>Odstranění válečkovaných tapet v místnostech výšky do 3,80 m</t>
  </si>
  <si>
    <t>-796749349</t>
  </si>
  <si>
    <t>Odstranění tapet válečkovaných v místnostech výšky do 3,80 m</t>
  </si>
  <si>
    <t>3,5*(5,95+0,95+1,45+0,35+0,2+0,1+2,4+0,5+1,2+2,5+0,5+3,4)</t>
  </si>
  <si>
    <t>1,5*7,25</t>
  </si>
  <si>
    <t>3,5*(3,25+6,125+3,25)</t>
  </si>
  <si>
    <t>1,5*6,2</t>
  </si>
  <si>
    <t>3,5*(4,2+2,9+2,9+4,2)</t>
  </si>
  <si>
    <t>3,5*(1,925+1,925+3,45+3,45+4,925+4,925+3,45)</t>
  </si>
  <si>
    <t>784161401</t>
  </si>
  <si>
    <t>Celoplošné vyhlazení podkladu sádrovou stěrkou v místnostech výšky do 3,80 m</t>
  </si>
  <si>
    <t>515425360</t>
  </si>
  <si>
    <t>Celoplošné vyrovnání podkladu sádrovou stěrkou, tloušťky do 3 mm vyhlazením v místnostech výšky do 3,80 m</t>
  </si>
  <si>
    <t>10</t>
  </si>
  <si>
    <t>784171001</t>
  </si>
  <si>
    <t>Olepování vnitřních ploch páskou v místnostech výšky do 3,80 m</t>
  </si>
  <si>
    <t>-667857529</t>
  </si>
  <si>
    <t>Olepování vnitřních ploch (materiál ve specifikaci) včetně pozdějšího odlepení páskou nebo fólií v místnostech výšky do 3,80 m</t>
  </si>
  <si>
    <t>M</t>
  </si>
  <si>
    <t>58124838</t>
  </si>
  <si>
    <t>páska maskovací krepová pro malířské potřeby š 50mm</t>
  </si>
  <si>
    <t>1493832711</t>
  </si>
  <si>
    <t>589*1,05 'Přepočtené koeficientem množství</t>
  </si>
  <si>
    <t>784171101</t>
  </si>
  <si>
    <t>Zakrytí vnitřních podlah včetně pozdějšího odkrytí</t>
  </si>
  <si>
    <t>1559462533</t>
  </si>
  <si>
    <t>Zakrytí nemalovaných ploch (materiál ve specifikaci) včetně pozdějšího odkrytí podlah</t>
  </si>
  <si>
    <t>58124842</t>
  </si>
  <si>
    <t>fólie pro malířské potřeby zakrývací tl 7µ 4x5m</t>
  </si>
  <si>
    <t>-56804738</t>
  </si>
  <si>
    <t>268*1,05 'Přepočtené koeficientem množství</t>
  </si>
  <si>
    <t>784191001</t>
  </si>
  <si>
    <t>Čištění vnitřních ploch oken nebo balkonových dveří jednoduchých po provedení malířských prací</t>
  </si>
  <si>
    <t>390439283</t>
  </si>
  <si>
    <t>Čištění vnitřních ploch hrubý úklid po provedení malířských prací omytím oken nebo balkonových dveří jednoduchých</t>
  </si>
  <si>
    <t>2*35</t>
  </si>
  <si>
    <t>784191007</t>
  </si>
  <si>
    <t>Čištění vnitřních ploch podlah po provedení malířských prací</t>
  </si>
  <si>
    <t>-206467881</t>
  </si>
  <si>
    <t>Čištění vnitřních ploch hrubý úklid po provedení malířských prací omytím podlah</t>
  </si>
  <si>
    <t xml:space="preserve">Vedlejší rozpočtové náklady spojené s výstavbou </t>
  </si>
  <si>
    <t>-1191728335</t>
  </si>
  <si>
    <t>Náklady spojené s ochrannou konstrukcí, podlahových krytin, zakrývání vybavení, zakrývání dveří např. geotextilií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</si>
</sst>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%"/>
    <numFmt numFmtId="165" formatCode="dd\.mm\.yyyy"/>
    <numFmt numFmtId="166" formatCode="#,##0.00000"/>
    <numFmt numFmtId="167" formatCode="#,##0.000"/>
  </numFmts>
  <fonts count="40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sz val="7"/>
      <name val="Arial CE"/>
    </font>
    <font>
      <sz val="7"/>
      <color rgb="FF979797"/>
      <name val="Arial CE"/>
    </font>
    <font>
      <i/>
      <u/>
      <sz val="7"/>
      <color rgb="FF979797"/>
      <name val="Calibri"/>
      <scheme val="minor"/>
    </font>
    <font>
      <i/>
      <sz val="9"/>
      <color rgb="FF0000FF"/>
      <name val="Arial CE"/>
    </font>
    <font>
      <i/>
      <sz val="8"/>
      <color rgb="FF0000FF"/>
      <name val="Arial CE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</borders>
  <cellStyleXfs count="2">
    <xf numFmtId="0" fontId="0" fillId="0" borderId="0"/>
    <xf numFmtId="0" fontId="39" fillId="0" borderId="0" applyNumberFormat="0" applyFill="0" applyBorder="0" applyAlignment="0" applyProtection="0"/>
  </cellStyleXfs>
  <cellXfs count="222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12" fillId="0" borderId="0" xfId="0" applyFont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/>
    </xf>
    <xf numFmtId="0" fontId="1" fillId="0" borderId="0" xfId="0" applyFont="1" applyAlignment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 wrapText="1"/>
    </xf>
    <xf numFmtId="0" fontId="0" fillId="0" borderId="4" xfId="0" applyBorder="1"/>
    <xf numFmtId="0" fontId="0" fillId="0" borderId="3" xfId="0" applyBorder="1" applyAlignment="1">
      <alignment vertical="center"/>
    </xf>
    <xf numFmtId="0" fontId="16" fillId="0" borderId="5" xfId="0" applyFont="1" applyBorder="1" applyAlignment="1">
      <alignment horizontal="left" vertical="center"/>
    </xf>
    <xf numFmtId="0" fontId="0" fillId="0" borderId="5" xfId="0" applyBorder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3" xfId="0" applyFont="1" applyBorder="1" applyAlignment="1">
      <alignment vertical="center"/>
    </xf>
    <xf numFmtId="0" fontId="0" fillId="3" borderId="0" xfId="0" applyFill="1" applyAlignment="1">
      <alignment vertical="center"/>
    </xf>
    <xf numFmtId="0" fontId="4" fillId="3" borderId="6" xfId="0" applyFont="1" applyFill="1" applyBorder="1" applyAlignment="1">
      <alignment horizontal="left" vertical="center"/>
    </xf>
    <xf numFmtId="0" fontId="0" fillId="3" borderId="7" xfId="0" applyFill="1" applyBorder="1" applyAlignment="1">
      <alignment vertical="center"/>
    </xf>
    <xf numFmtId="0" fontId="4" fillId="3" borderId="7" xfId="0" applyFont="1" applyFill="1" applyBorder="1" applyAlignment="1">
      <alignment horizontal="center" vertical="center"/>
    </xf>
    <xf numFmtId="0" fontId="18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9" xfId="0" applyBorder="1" applyAlignment="1">
      <alignment vertical="center"/>
    </xf>
    <xf numFmtId="0" fontId="0" fillId="0" borderId="10" xfId="0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2" xfId="0" applyBorder="1" applyAlignment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16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20" fillId="0" borderId="0" xfId="0" applyFont="1" applyAlignment="1">
      <alignment horizontal="left" vertical="center"/>
    </xf>
    <xf numFmtId="0" fontId="0" fillId="0" borderId="15" xfId="0" applyBorder="1" applyAlignment="1">
      <alignment vertical="center"/>
    </xf>
    <xf numFmtId="0" fontId="0" fillId="4" borderId="7" xfId="0" applyFill="1" applyBorder="1" applyAlignment="1">
      <alignment vertical="center"/>
    </xf>
    <xf numFmtId="0" fontId="21" fillId="4" borderId="0" xfId="0" applyFont="1" applyFill="1" applyAlignment="1">
      <alignment horizontal="center" vertical="center"/>
    </xf>
    <xf numFmtId="0" fontId="22" fillId="0" borderId="16" xfId="0" applyFont="1" applyBorder="1" applyAlignment="1">
      <alignment horizontal="center" vertical="center" wrapText="1"/>
    </xf>
    <xf numFmtId="0" fontId="22" fillId="0" borderId="17" xfId="0" applyFont="1" applyBorder="1" applyAlignment="1">
      <alignment horizontal="center" vertical="center" wrapText="1"/>
    </xf>
    <xf numFmtId="0" fontId="22" fillId="0" borderId="18" xfId="0" applyFont="1" applyBorder="1" applyAlignment="1">
      <alignment horizontal="center" vertical="center" wrapText="1"/>
    </xf>
    <xf numFmtId="0" fontId="0" fillId="0" borderId="11" xfId="0" applyBorder="1" applyAlignment="1">
      <alignment vertical="center"/>
    </xf>
    <xf numFmtId="0" fontId="4" fillId="0" borderId="3" xfId="0" applyFont="1" applyBorder="1" applyAlignment="1">
      <alignment vertical="center"/>
    </xf>
    <xf numFmtId="0" fontId="23" fillId="0" borderId="0" xfId="0" applyFont="1" applyAlignment="1">
      <alignment horizontal="left" vertical="center"/>
    </xf>
    <xf numFmtId="0" fontId="23" fillId="0" borderId="0" xfId="0" applyFont="1" applyAlignment="1">
      <alignment vertical="center"/>
    </xf>
    <xf numFmtId="4" fontId="23" fillId="0" borderId="0" xfId="0" applyNumberFormat="1" applyFont="1" applyAlignment="1">
      <alignment vertical="center"/>
    </xf>
    <xf numFmtId="0" fontId="4" fillId="0" borderId="0" xfId="0" applyFont="1" applyAlignment="1">
      <alignment horizontal="center" vertical="center"/>
    </xf>
    <xf numFmtId="4" fontId="19" fillId="0" borderId="14" xfId="0" applyNumberFormat="1" applyFont="1" applyBorder="1" applyAlignment="1">
      <alignment vertical="center"/>
    </xf>
    <xf numFmtId="4" fontId="19" fillId="0" borderId="0" xfId="0" applyNumberFormat="1" applyFont="1" applyAlignment="1">
      <alignment vertical="center"/>
    </xf>
    <xf numFmtId="166" fontId="19" fillId="0" borderId="0" xfId="0" applyNumberFormat="1" applyFont="1" applyAlignment="1">
      <alignment vertical="center"/>
    </xf>
    <xf numFmtId="4" fontId="19" fillId="0" borderId="15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24" fillId="0" borderId="0" xfId="0" applyFont="1" applyAlignment="1">
      <alignment horizontal="left" vertical="center"/>
    </xf>
    <xf numFmtId="0" fontId="25" fillId="0" borderId="0" xfId="1" applyFont="1" applyAlignment="1">
      <alignment horizontal="center" vertical="center"/>
    </xf>
    <xf numFmtId="0" fontId="5" fillId="0" borderId="3" xfId="0" applyFont="1" applyBorder="1" applyAlignment="1">
      <alignment vertical="center"/>
    </xf>
    <xf numFmtId="0" fontId="26" fillId="0" borderId="0" xfId="0" applyFont="1" applyAlignment="1">
      <alignment vertical="center"/>
    </xf>
    <xf numFmtId="0" fontId="27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4" fontId="28" fillId="0" borderId="14" xfId="0" applyNumberFormat="1" applyFont="1" applyBorder="1" applyAlignment="1">
      <alignment vertical="center"/>
    </xf>
    <xf numFmtId="4" fontId="28" fillId="0" borderId="0" xfId="0" applyNumberFormat="1" applyFont="1" applyAlignment="1">
      <alignment vertical="center"/>
    </xf>
    <xf numFmtId="166" fontId="28" fillId="0" borderId="0" xfId="0" applyNumberFormat="1" applyFont="1" applyAlignment="1">
      <alignment vertical="center"/>
    </xf>
    <xf numFmtId="4" fontId="28" fillId="0" borderId="15" xfId="0" applyNumberFormat="1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4" fontId="28" fillId="0" borderId="19" xfId="0" applyNumberFormat="1" applyFont="1" applyBorder="1" applyAlignment="1">
      <alignment vertical="center"/>
    </xf>
    <xf numFmtId="4" fontId="28" fillId="0" borderId="20" xfId="0" applyNumberFormat="1" applyFont="1" applyBorder="1" applyAlignment="1">
      <alignment vertical="center"/>
    </xf>
    <xf numFmtId="166" fontId="28" fillId="0" borderId="20" xfId="0" applyNumberFormat="1" applyFont="1" applyBorder="1" applyAlignment="1">
      <alignment vertical="center"/>
    </xf>
    <xf numFmtId="4" fontId="28" fillId="0" borderId="21" xfId="0" applyNumberFormat="1" applyFont="1" applyBorder="1" applyAlignment="1">
      <alignment vertical="center"/>
    </xf>
    <xf numFmtId="0" fontId="29" fillId="0" borderId="0" xfId="0" applyFont="1" applyAlignment="1">
      <alignment horizontal="left" vertical="center"/>
    </xf>
    <xf numFmtId="0" fontId="0" fillId="0" borderId="3" xfId="0" applyBorder="1" applyAlignment="1">
      <alignment vertical="center" wrapText="1"/>
    </xf>
    <xf numFmtId="0" fontId="16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ill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21" fillId="4" borderId="0" xfId="0" applyFont="1" applyFill="1" applyAlignment="1">
      <alignment horizontal="left" vertical="center"/>
    </xf>
    <xf numFmtId="0" fontId="21" fillId="4" borderId="0" xfId="0" applyFont="1" applyFill="1" applyAlignment="1">
      <alignment horizontal="right" vertical="center"/>
    </xf>
    <xf numFmtId="0" fontId="30" fillId="0" borderId="0" xfId="0" applyFont="1" applyAlignment="1">
      <alignment horizontal="left" vertical="center"/>
    </xf>
    <xf numFmtId="0" fontId="6" fillId="0" borderId="3" xfId="0" applyFont="1" applyBorder="1" applyAlignment="1">
      <alignment vertical="center"/>
    </xf>
    <xf numFmtId="0" fontId="6" fillId="0" borderId="20" xfId="0" applyFont="1" applyBorder="1" applyAlignment="1">
      <alignment horizontal="left" vertical="center"/>
    </xf>
    <xf numFmtId="0" fontId="6" fillId="0" borderId="20" xfId="0" applyFont="1" applyBorder="1" applyAlignment="1">
      <alignment vertical="center"/>
    </xf>
    <xf numFmtId="4" fontId="6" fillId="0" borderId="20" xfId="0" applyNumberFormat="1" applyFont="1" applyBorder="1" applyAlignment="1">
      <alignment vertical="center"/>
    </xf>
    <xf numFmtId="0" fontId="7" fillId="0" borderId="3" xfId="0" applyFont="1" applyBorder="1" applyAlignment="1">
      <alignment vertical="center"/>
    </xf>
    <xf numFmtId="0" fontId="7" fillId="0" borderId="20" xfId="0" applyFont="1" applyBorder="1" applyAlignment="1">
      <alignment horizontal="left" vertical="center"/>
    </xf>
    <xf numFmtId="0" fontId="7" fillId="0" borderId="20" xfId="0" applyFont="1" applyBorder="1" applyAlignment="1">
      <alignment vertical="center"/>
    </xf>
    <xf numFmtId="4" fontId="7" fillId="0" borderId="20" xfId="0" applyNumberFormat="1" applyFont="1" applyBorder="1" applyAlignment="1">
      <alignment vertical="center"/>
    </xf>
    <xf numFmtId="0" fontId="0" fillId="0" borderId="3" xfId="0" applyBorder="1" applyAlignment="1">
      <alignment horizontal="center" vertical="center" wrapText="1"/>
    </xf>
    <xf numFmtId="0" fontId="21" fillId="4" borderId="16" xfId="0" applyFont="1" applyFill="1" applyBorder="1" applyAlignment="1">
      <alignment horizontal="center" vertical="center" wrapText="1"/>
    </xf>
    <xf numFmtId="0" fontId="21" fillId="4" borderId="17" xfId="0" applyFont="1" applyFill="1" applyBorder="1" applyAlignment="1">
      <alignment horizontal="center" vertical="center" wrapText="1"/>
    </xf>
    <xf numFmtId="0" fontId="21" fillId="4" borderId="18" xfId="0" applyFont="1" applyFill="1" applyBorder="1" applyAlignment="1">
      <alignment horizontal="center" vertical="center" wrapText="1"/>
    </xf>
    <xf numFmtId="0" fontId="21" fillId="4" borderId="0" xfId="0" applyFont="1" applyFill="1" applyAlignment="1">
      <alignment horizontal="center" vertical="center" wrapText="1"/>
    </xf>
    <xf numFmtId="4" fontId="23" fillId="0" borderId="0" xfId="0" applyNumberFormat="1" applyFont="1"/>
    <xf numFmtId="166" fontId="31" fillId="0" borderId="12" xfId="0" applyNumberFormat="1" applyFont="1" applyBorder="1"/>
    <xf numFmtId="166" fontId="31" fillId="0" borderId="13" xfId="0" applyNumberFormat="1" applyFont="1" applyBorder="1"/>
    <xf numFmtId="4" fontId="32" fillId="0" borderId="0" xfId="0" applyNumberFormat="1" applyFont="1" applyAlignment="1">
      <alignment vertical="center"/>
    </xf>
    <xf numFmtId="0" fontId="8" fillId="0" borderId="3" xfId="0" applyFont="1" applyBorder="1"/>
    <xf numFmtId="0" fontId="8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8" fillId="0" borderId="0" xfId="0" applyFont="1" applyProtection="1">
      <protection locked="0"/>
    </xf>
    <xf numFmtId="4" fontId="6" fillId="0" borderId="0" xfId="0" applyNumberFormat="1" applyFont="1"/>
    <xf numFmtId="0" fontId="8" fillId="0" borderId="14" xfId="0" applyFont="1" applyBorder="1"/>
    <xf numFmtId="166" fontId="8" fillId="0" borderId="0" xfId="0" applyNumberFormat="1" applyFont="1"/>
    <xf numFmtId="166" fontId="8" fillId="0" borderId="15" xfId="0" applyNumberFormat="1" applyFont="1" applyBorder="1"/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>
      <alignment horizontal="left"/>
    </xf>
    <xf numFmtId="4" fontId="7" fillId="0" borderId="0" xfId="0" applyNumberFormat="1" applyFont="1"/>
    <xf numFmtId="0" fontId="21" fillId="0" borderId="22" xfId="0" applyFont="1" applyBorder="1" applyAlignment="1">
      <alignment horizontal="center" vertical="center"/>
    </xf>
    <xf numFmtId="49" fontId="21" fillId="0" borderId="22" xfId="0" applyNumberFormat="1" applyFont="1" applyBorder="1" applyAlignment="1">
      <alignment horizontal="left" vertical="center" wrapText="1"/>
    </xf>
    <xf numFmtId="0" fontId="21" fillId="0" borderId="22" xfId="0" applyFont="1" applyBorder="1" applyAlignment="1">
      <alignment horizontal="left" vertical="center" wrapText="1"/>
    </xf>
    <xf numFmtId="0" fontId="21" fillId="0" borderId="22" xfId="0" applyFont="1" applyBorder="1" applyAlignment="1">
      <alignment horizontal="center" vertical="center" wrapText="1"/>
    </xf>
    <xf numFmtId="167" fontId="21" fillId="0" borderId="22" xfId="0" applyNumberFormat="1" applyFont="1" applyBorder="1" applyAlignment="1">
      <alignment vertical="center"/>
    </xf>
    <xf numFmtId="4" fontId="21" fillId="2" borderId="22" xfId="0" applyNumberFormat="1" applyFont="1" applyFill="1" applyBorder="1" applyAlignment="1" applyProtection="1">
      <alignment vertical="center"/>
      <protection locked="0"/>
    </xf>
    <xf numFmtId="4" fontId="21" fillId="0" borderId="22" xfId="0" applyNumberFormat="1" applyFont="1" applyBorder="1" applyAlignment="1">
      <alignment vertical="center"/>
    </xf>
    <xf numFmtId="0" fontId="0" fillId="0" borderId="22" xfId="0" applyBorder="1" applyAlignment="1">
      <alignment vertical="center"/>
    </xf>
    <xf numFmtId="0" fontId="22" fillId="2" borderId="14" xfId="0" applyFont="1" applyFill="1" applyBorder="1" applyAlignment="1" applyProtection="1">
      <alignment horizontal="left" vertical="center"/>
      <protection locked="0"/>
    </xf>
    <xf numFmtId="0" fontId="22" fillId="0" borderId="0" xfId="0" applyFont="1" applyAlignment="1">
      <alignment horizontal="center" vertical="center"/>
    </xf>
    <xf numFmtId="166" fontId="22" fillId="0" borderId="0" xfId="0" applyNumberFormat="1" applyFont="1" applyAlignment="1">
      <alignment vertical="center"/>
    </xf>
    <xf numFmtId="166" fontId="22" fillId="0" borderId="15" xfId="0" applyNumberFormat="1" applyFont="1" applyBorder="1" applyAlignment="1">
      <alignment vertical="center"/>
    </xf>
    <xf numFmtId="0" fontId="21" fillId="0" borderId="0" xfId="0" applyFont="1" applyAlignment="1">
      <alignment horizontal="left" vertical="center"/>
    </xf>
    <xf numFmtId="4" fontId="0" fillId="0" borderId="0" xfId="0" applyNumberFormat="1" applyAlignment="1">
      <alignment vertical="center"/>
    </xf>
    <xf numFmtId="0" fontId="33" fillId="0" borderId="0" xfId="0" applyFont="1" applyAlignment="1">
      <alignment horizontal="left" vertical="center"/>
    </xf>
    <xf numFmtId="0" fontId="34" fillId="0" borderId="0" xfId="0" applyFont="1" applyAlignment="1">
      <alignment horizontal="left" vertical="center" wrapText="1"/>
    </xf>
    <xf numFmtId="0" fontId="0" fillId="0" borderId="0" xfId="0" applyAlignment="1" applyProtection="1">
      <alignment vertical="center"/>
      <protection locked="0"/>
    </xf>
    <xf numFmtId="0" fontId="0" fillId="0" borderId="14" xfId="0" applyBorder="1" applyAlignment="1">
      <alignment vertical="center"/>
    </xf>
    <xf numFmtId="167" fontId="21" fillId="2" borderId="22" xfId="0" applyNumberFormat="1" applyFont="1" applyFill="1" applyBorder="1" applyAlignment="1" applyProtection="1">
      <alignment vertical="center"/>
      <protection locked="0"/>
    </xf>
    <xf numFmtId="0" fontId="9" fillId="0" borderId="3" xfId="0" applyFont="1" applyBorder="1" applyAlignment="1">
      <alignment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 wrapText="1"/>
    </xf>
    <xf numFmtId="167" fontId="9" fillId="0" borderId="0" xfId="0" applyNumberFormat="1" applyFont="1" applyAlignment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14" xfId="0" applyFont="1" applyBorder="1" applyAlignment="1">
      <alignment vertical="center"/>
    </xf>
    <xf numFmtId="0" fontId="9" fillId="0" borderId="15" xfId="0" applyFont="1" applyBorder="1" applyAlignment="1">
      <alignment vertical="center"/>
    </xf>
    <xf numFmtId="0" fontId="0" fillId="0" borderId="19" xfId="0" applyBorder="1" applyAlignment="1">
      <alignment vertical="center"/>
    </xf>
    <xf numFmtId="0" fontId="0" fillId="0" borderId="20" xfId="0" applyBorder="1" applyAlignment="1">
      <alignment vertical="center"/>
    </xf>
    <xf numFmtId="0" fontId="0" fillId="0" borderId="21" xfId="0" applyBorder="1" applyAlignment="1">
      <alignment vertical="center"/>
    </xf>
    <xf numFmtId="0" fontId="35" fillId="0" borderId="0" xfId="0" applyFont="1" applyAlignment="1">
      <alignment horizontal="left" vertical="center"/>
    </xf>
    <xf numFmtId="0" fontId="36" fillId="0" borderId="0" xfId="1" applyFont="1" applyAlignment="1" applyProtection="1">
      <alignment vertical="center" wrapText="1"/>
    </xf>
    <xf numFmtId="0" fontId="10" fillId="0" borderId="3" xfId="0" applyFont="1" applyBorder="1" applyAlignment="1">
      <alignment vertical="center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 wrapText="1"/>
    </xf>
    <xf numFmtId="167" fontId="10" fillId="0" borderId="0" xfId="0" applyNumberFormat="1" applyFont="1" applyAlignment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14" xfId="0" applyFont="1" applyBorder="1" applyAlignment="1">
      <alignment vertical="center"/>
    </xf>
    <xf numFmtId="0" fontId="10" fillId="0" borderId="15" xfId="0" applyFont="1" applyBorder="1" applyAlignment="1">
      <alignment vertical="center"/>
    </xf>
    <xf numFmtId="0" fontId="37" fillId="0" borderId="22" xfId="0" applyFont="1" applyBorder="1" applyAlignment="1">
      <alignment horizontal="center" vertical="center"/>
    </xf>
    <xf numFmtId="49" fontId="37" fillId="0" borderId="22" xfId="0" applyNumberFormat="1" applyFont="1" applyBorder="1" applyAlignment="1">
      <alignment horizontal="left" vertical="center" wrapText="1"/>
    </xf>
    <xf numFmtId="0" fontId="37" fillId="0" borderId="22" xfId="0" applyFont="1" applyBorder="1" applyAlignment="1">
      <alignment horizontal="left" vertical="center" wrapText="1"/>
    </xf>
    <xf numFmtId="0" fontId="37" fillId="0" borderId="22" xfId="0" applyFont="1" applyBorder="1" applyAlignment="1">
      <alignment horizontal="center" vertical="center" wrapText="1"/>
    </xf>
    <xf numFmtId="167" fontId="37" fillId="0" borderId="22" xfId="0" applyNumberFormat="1" applyFont="1" applyBorder="1" applyAlignment="1">
      <alignment vertical="center"/>
    </xf>
    <xf numFmtId="4" fontId="37" fillId="2" borderId="22" xfId="0" applyNumberFormat="1" applyFont="1" applyFill="1" applyBorder="1" applyAlignment="1" applyProtection="1">
      <alignment vertical="center"/>
      <protection locked="0"/>
    </xf>
    <xf numFmtId="4" fontId="37" fillId="0" borderId="22" xfId="0" applyNumberFormat="1" applyFont="1" applyBorder="1" applyAlignment="1">
      <alignment vertical="center"/>
    </xf>
    <xf numFmtId="0" fontId="38" fillId="0" borderId="22" xfId="0" applyFont="1" applyBorder="1" applyAlignment="1">
      <alignment vertical="center"/>
    </xf>
    <xf numFmtId="0" fontId="38" fillId="0" borderId="3" xfId="0" applyFont="1" applyBorder="1" applyAlignment="1">
      <alignment vertical="center"/>
    </xf>
    <xf numFmtId="0" fontId="37" fillId="2" borderId="14" xfId="0" applyFont="1" applyFill="1" applyBorder="1" applyAlignment="1" applyProtection="1">
      <alignment horizontal="left" vertical="center"/>
      <protection locked="0"/>
    </xf>
    <xf numFmtId="0" fontId="37" fillId="0" borderId="0" xfId="0" applyFont="1" applyAlignment="1">
      <alignment horizontal="center" vertical="center"/>
    </xf>
    <xf numFmtId="4" fontId="27" fillId="0" borderId="0" xfId="0" applyNumberFormat="1" applyFont="1" applyAlignment="1">
      <alignment vertical="center"/>
    </xf>
    <xf numFmtId="0" fontId="27" fillId="0" borderId="0" xfId="0" applyFont="1" applyAlignment="1">
      <alignment vertical="center"/>
    </xf>
    <xf numFmtId="0" fontId="26" fillId="0" borderId="0" xfId="0" applyFont="1" applyAlignment="1">
      <alignment horizontal="left" vertical="center" wrapText="1"/>
    </xf>
    <xf numFmtId="4" fontId="23" fillId="0" borderId="0" xfId="0" applyNumberFormat="1" applyFont="1" applyAlignment="1">
      <alignment horizontal="right" vertical="center"/>
    </xf>
    <xf numFmtId="4" fontId="23" fillId="0" borderId="0" xfId="0" applyNumberFormat="1" applyFont="1" applyAlignment="1">
      <alignment vertical="center"/>
    </xf>
    <xf numFmtId="0" fontId="21" fillId="4" borderId="6" xfId="0" applyFont="1" applyFill="1" applyBorder="1" applyAlignment="1">
      <alignment horizontal="center" vertical="center"/>
    </xf>
    <xf numFmtId="0" fontId="21" fillId="4" borderId="7" xfId="0" applyFont="1" applyFill="1" applyBorder="1" applyAlignment="1">
      <alignment horizontal="left" vertical="center"/>
    </xf>
    <xf numFmtId="0" fontId="21" fillId="4" borderId="7" xfId="0" applyFont="1" applyFill="1" applyBorder="1" applyAlignment="1">
      <alignment horizontal="center" vertical="center"/>
    </xf>
    <xf numFmtId="0" fontId="21" fillId="4" borderId="7" xfId="0" applyFont="1" applyFill="1" applyBorder="1" applyAlignment="1">
      <alignment horizontal="right" vertical="center"/>
    </xf>
    <xf numFmtId="0" fontId="21" fillId="4" borderId="8" xfId="0" applyFont="1" applyFill="1" applyBorder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19" fillId="0" borderId="11" xfId="0" applyFont="1" applyBorder="1" applyAlignment="1">
      <alignment horizontal="center" vertical="center"/>
    </xf>
    <xf numFmtId="0" fontId="19" fillId="0" borderId="12" xfId="0" applyFont="1" applyBorder="1" applyAlignment="1">
      <alignment horizontal="left" vertical="center"/>
    </xf>
    <xf numFmtId="0" fontId="20" fillId="0" borderId="14" xfId="0" applyFont="1" applyBorder="1" applyAlignment="1">
      <alignment horizontal="left" vertical="center"/>
    </xf>
    <xf numFmtId="0" fontId="20" fillId="0" borderId="0" xfId="0" applyFont="1" applyAlignment="1">
      <alignment horizontal="left" vertical="center"/>
    </xf>
    <xf numFmtId="4" fontId="17" fillId="0" borderId="0" xfId="0" applyNumberFormat="1" applyFont="1" applyAlignment="1">
      <alignment vertical="center"/>
    </xf>
    <xf numFmtId="0" fontId="1" fillId="0" borderId="0" xfId="0" applyFont="1" applyAlignment="1">
      <alignment vertical="center"/>
    </xf>
    <xf numFmtId="164" fontId="1" fillId="0" borderId="0" xfId="0" applyNumberFormat="1" applyFont="1" applyAlignment="1">
      <alignment horizontal="left" vertical="center"/>
    </xf>
    <xf numFmtId="0" fontId="4" fillId="3" borderId="7" xfId="0" applyFont="1" applyFill="1" applyBorder="1" applyAlignment="1">
      <alignment horizontal="left" vertical="center"/>
    </xf>
    <xf numFmtId="0" fontId="0" fillId="3" borderId="7" xfId="0" applyFill="1" applyBorder="1" applyAlignment="1">
      <alignment vertical="center"/>
    </xf>
    <xf numFmtId="4" fontId="4" fillId="3" borderId="7" xfId="0" applyNumberFormat="1" applyFont="1" applyFill="1" applyBorder="1" applyAlignment="1">
      <alignment vertical="center"/>
    </xf>
    <xf numFmtId="0" fontId="0" fillId="3" borderId="8" xfId="0" applyFill="1" applyBorder="1" applyAlignment="1">
      <alignment vertical="center"/>
    </xf>
    <xf numFmtId="0" fontId="15" fillId="0" borderId="0" xfId="0" applyFont="1" applyAlignment="1">
      <alignment horizontal="left" vertical="top" wrapText="1"/>
    </xf>
    <xf numFmtId="0" fontId="15" fillId="0" borderId="0" xfId="0" applyFont="1" applyAlignment="1">
      <alignment horizontal="left" vertical="center"/>
    </xf>
    <xf numFmtId="0" fontId="17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 wrapText="1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4" fontId="16" fillId="0" borderId="5" xfId="0" applyNumberFormat="1" applyFont="1" applyBorder="1" applyAlignment="1">
      <alignment vertical="center"/>
    </xf>
    <xf numFmtId="0" fontId="0" fillId="0" borderId="5" xfId="0" applyBorder="1" applyAlignment="1">
      <alignment vertical="center"/>
    </xf>
    <xf numFmtId="0" fontId="1" fillId="0" borderId="0" xfId="0" applyFont="1" applyAlignment="1">
      <alignment horizontal="right" vertical="center"/>
    </xf>
    <xf numFmtId="0" fontId="0" fillId="0" borderId="0" xfId="0" applyAlignment="1">
      <alignment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0" fontId="0" fillId="0" borderId="0" xfId="0" applyAlignment="1"/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hyperlink" Target="https://podminky.urs.cz/item/CS_URS_2024_01/76343180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M98"/>
  <sheetViews>
    <sheetView showGridLines="0" tabSelected="1" workbookViewId="0"/>
  </sheetViews>
  <sheetFormatPr defaultRowHeight="15"/>
  <cols>
    <col min="1" max="1" width="8.33203125" customWidth="1"/>
    <col min="2" max="2" width="1.6640625" customWidth="1"/>
    <col min="3" max="3" width="4.1640625" customWidth="1"/>
    <col min="4" max="33" width="2.6640625" customWidth="1"/>
    <col min="34" max="34" width="3.33203125" customWidth="1"/>
    <col min="35" max="35" width="31.6640625" customWidth="1"/>
    <col min="36" max="37" width="2.5" customWidth="1"/>
    <col min="38" max="38" width="8.33203125" customWidth="1"/>
    <col min="39" max="39" width="3.33203125" customWidth="1"/>
    <col min="40" max="40" width="13.33203125" customWidth="1"/>
    <col min="41" max="41" width="7.5" customWidth="1"/>
    <col min="42" max="42" width="4.1640625" customWidth="1"/>
    <col min="43" max="43" width="15.6640625" hidden="1" customWidth="1"/>
    <col min="44" max="44" width="13.6640625" customWidth="1"/>
    <col min="45" max="47" width="25.83203125" hidden="1" customWidth="1"/>
    <col min="48" max="49" width="21.6640625" hidden="1" customWidth="1"/>
    <col min="50" max="51" width="25" hidden="1" customWidth="1"/>
    <col min="52" max="52" width="21.6640625" hidden="1" customWidth="1"/>
    <col min="53" max="53" width="19.1640625" hidden="1" customWidth="1"/>
    <col min="54" max="54" width="25" hidden="1" customWidth="1"/>
    <col min="55" max="55" width="21.6640625" hidden="1" customWidth="1"/>
    <col min="56" max="56" width="19.1640625" hidden="1" customWidth="1"/>
    <col min="57" max="57" width="66.5" customWidth="1"/>
    <col min="71" max="91" width="9.33203125" hidden="1"/>
  </cols>
  <sheetData>
    <row r="1" spans="1:74">
      <c r="A1" s="14" t="s">
        <v>0</v>
      </c>
      <c r="AZ1" s="14" t="s">
        <v>1</v>
      </c>
      <c r="BA1" s="14" t="s">
        <v>2</v>
      </c>
      <c r="BB1" s="14" t="s">
        <v>3</v>
      </c>
      <c r="BT1" s="14" t="s">
        <v>4</v>
      </c>
      <c r="BU1" s="14" t="s">
        <v>4</v>
      </c>
      <c r="BV1" s="14" t="s">
        <v>5</v>
      </c>
    </row>
    <row r="2" spans="1:74" ht="36.950000000000003" customHeight="1">
      <c r="AR2" s="221"/>
      <c r="AS2" s="221"/>
      <c r="AT2" s="221"/>
      <c r="AU2" s="221"/>
      <c r="AV2" s="221"/>
      <c r="AW2" s="221"/>
      <c r="AX2" s="221"/>
      <c r="AY2" s="221"/>
      <c r="AZ2" s="221"/>
      <c r="BA2" s="221"/>
      <c r="BB2" s="221"/>
      <c r="BC2" s="221"/>
      <c r="BD2" s="221"/>
      <c r="BE2" s="221"/>
      <c r="BS2" s="15" t="s">
        <v>6</v>
      </c>
      <c r="BT2" s="15" t="s">
        <v>7</v>
      </c>
    </row>
    <row r="3" spans="1:74" ht="6.95" customHeight="1">
      <c r="B3" s="16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  <c r="AA3" s="17"/>
      <c r="AB3" s="17"/>
      <c r="AC3" s="17"/>
      <c r="AD3" s="17"/>
      <c r="AE3" s="17"/>
      <c r="AF3" s="17"/>
      <c r="AG3" s="17"/>
      <c r="AH3" s="17"/>
      <c r="AI3" s="17"/>
      <c r="AJ3" s="17"/>
      <c r="AK3" s="17"/>
      <c r="AL3" s="17"/>
      <c r="AM3" s="17"/>
      <c r="AN3" s="17"/>
      <c r="AO3" s="17"/>
      <c r="AP3" s="17"/>
      <c r="AQ3" s="17"/>
      <c r="AR3" s="18"/>
      <c r="BS3" s="15" t="s">
        <v>6</v>
      </c>
      <c r="BT3" s="15" t="s">
        <v>8</v>
      </c>
    </row>
    <row r="4" spans="1:74" ht="24.95" customHeight="1">
      <c r="B4" s="18"/>
      <c r="D4" s="19" t="s">
        <v>9</v>
      </c>
      <c r="AR4" s="18"/>
      <c r="AS4" s="20" t="s">
        <v>10</v>
      </c>
      <c r="BE4" s="21" t="s">
        <v>11</v>
      </c>
      <c r="BS4" s="15" t="s">
        <v>12</v>
      </c>
    </row>
    <row r="5" spans="1:74" ht="12" customHeight="1">
      <c r="B5" s="18"/>
      <c r="D5" s="22" t="s">
        <v>13</v>
      </c>
      <c r="K5" s="209" t="s">
        <v>14</v>
      </c>
      <c r="L5" s="221"/>
      <c r="M5" s="221"/>
      <c r="N5" s="221"/>
      <c r="O5" s="221"/>
      <c r="P5" s="221"/>
      <c r="Q5" s="221"/>
      <c r="R5" s="221"/>
      <c r="S5" s="221"/>
      <c r="T5" s="221"/>
      <c r="U5" s="221"/>
      <c r="V5" s="221"/>
      <c r="W5" s="221"/>
      <c r="X5" s="221"/>
      <c r="Y5" s="221"/>
      <c r="Z5" s="221"/>
      <c r="AA5" s="221"/>
      <c r="AB5" s="221"/>
      <c r="AC5" s="221"/>
      <c r="AD5" s="221"/>
      <c r="AE5" s="221"/>
      <c r="AF5" s="221"/>
      <c r="AG5" s="221"/>
      <c r="AH5" s="221"/>
      <c r="AI5" s="221"/>
      <c r="AJ5" s="221"/>
      <c r="AR5" s="18"/>
      <c r="BE5" s="206" t="s">
        <v>15</v>
      </c>
      <c r="BS5" s="15" t="s">
        <v>6</v>
      </c>
    </row>
    <row r="6" spans="1:74" ht="36.950000000000003" customHeight="1">
      <c r="B6" s="18"/>
      <c r="D6" s="24" t="s">
        <v>16</v>
      </c>
      <c r="K6" s="210" t="s">
        <v>17</v>
      </c>
      <c r="L6" s="221"/>
      <c r="M6" s="221"/>
      <c r="N6" s="221"/>
      <c r="O6" s="221"/>
      <c r="P6" s="221"/>
      <c r="Q6" s="221"/>
      <c r="R6" s="221"/>
      <c r="S6" s="221"/>
      <c r="T6" s="221"/>
      <c r="U6" s="221"/>
      <c r="V6" s="221"/>
      <c r="W6" s="221"/>
      <c r="X6" s="221"/>
      <c r="Y6" s="221"/>
      <c r="Z6" s="221"/>
      <c r="AA6" s="221"/>
      <c r="AB6" s="221"/>
      <c r="AC6" s="221"/>
      <c r="AD6" s="221"/>
      <c r="AE6" s="221"/>
      <c r="AF6" s="221"/>
      <c r="AG6" s="221"/>
      <c r="AH6" s="221"/>
      <c r="AI6" s="221"/>
      <c r="AJ6" s="221"/>
      <c r="AR6" s="18"/>
      <c r="BE6" s="207"/>
      <c r="BS6" s="15" t="s">
        <v>6</v>
      </c>
    </row>
    <row r="7" spans="1:74" ht="12" customHeight="1">
      <c r="B7" s="18"/>
      <c r="D7" s="25" t="s">
        <v>18</v>
      </c>
      <c r="K7" s="23" t="s">
        <v>1</v>
      </c>
      <c r="AK7" s="25" t="s">
        <v>19</v>
      </c>
      <c r="AN7" s="23" t="s">
        <v>1</v>
      </c>
      <c r="AR7" s="18"/>
      <c r="BE7" s="207"/>
      <c r="BS7" s="15" t="s">
        <v>6</v>
      </c>
    </row>
    <row r="8" spans="1:74" ht="12" customHeight="1">
      <c r="B8" s="18"/>
      <c r="D8" s="25" t="s">
        <v>20</v>
      </c>
      <c r="K8" s="23" t="s">
        <v>21</v>
      </c>
      <c r="AK8" s="25" t="s">
        <v>22</v>
      </c>
      <c r="AN8" s="26" t="s">
        <v>23</v>
      </c>
      <c r="AR8" s="18"/>
      <c r="BE8" s="207"/>
      <c r="BS8" s="15" t="s">
        <v>6</v>
      </c>
    </row>
    <row r="9" spans="1:74" ht="14.45" customHeight="1">
      <c r="B9" s="18"/>
      <c r="AR9" s="18"/>
      <c r="BE9" s="207"/>
      <c r="BS9" s="15" t="s">
        <v>6</v>
      </c>
    </row>
    <row r="10" spans="1:74" ht="12" customHeight="1">
      <c r="B10" s="18"/>
      <c r="D10" s="25" t="s">
        <v>24</v>
      </c>
      <c r="AK10" s="25" t="s">
        <v>25</v>
      </c>
      <c r="AN10" s="23" t="s">
        <v>1</v>
      </c>
      <c r="AR10" s="18"/>
      <c r="BE10" s="207"/>
      <c r="BS10" s="15" t="s">
        <v>6</v>
      </c>
    </row>
    <row r="11" spans="1:74" ht="18.399999999999999" customHeight="1">
      <c r="B11" s="18"/>
      <c r="E11" s="23" t="s">
        <v>26</v>
      </c>
      <c r="AK11" s="25" t="s">
        <v>27</v>
      </c>
      <c r="AN11" s="23" t="s">
        <v>1</v>
      </c>
      <c r="AR11" s="18"/>
      <c r="BE11" s="207"/>
      <c r="BS11" s="15" t="s">
        <v>6</v>
      </c>
    </row>
    <row r="12" spans="1:74" ht="6.95" customHeight="1">
      <c r="B12" s="18"/>
      <c r="AR12" s="18"/>
      <c r="BE12" s="207"/>
      <c r="BS12" s="15" t="s">
        <v>6</v>
      </c>
    </row>
    <row r="13" spans="1:74" ht="12" customHeight="1">
      <c r="B13" s="18"/>
      <c r="D13" s="25" t="s">
        <v>28</v>
      </c>
      <c r="AK13" s="25" t="s">
        <v>25</v>
      </c>
      <c r="AN13" s="27" t="s">
        <v>29</v>
      </c>
      <c r="AR13" s="18"/>
      <c r="BE13" s="207"/>
      <c r="BS13" s="15" t="s">
        <v>6</v>
      </c>
    </row>
    <row r="14" spans="1:74">
      <c r="B14" s="18"/>
      <c r="E14" s="211" t="s">
        <v>29</v>
      </c>
      <c r="F14" s="212"/>
      <c r="G14" s="212"/>
      <c r="H14" s="212"/>
      <c r="I14" s="212"/>
      <c r="J14" s="212"/>
      <c r="K14" s="212"/>
      <c r="L14" s="212"/>
      <c r="M14" s="212"/>
      <c r="N14" s="212"/>
      <c r="O14" s="212"/>
      <c r="P14" s="212"/>
      <c r="Q14" s="212"/>
      <c r="R14" s="212"/>
      <c r="S14" s="212"/>
      <c r="T14" s="212"/>
      <c r="U14" s="212"/>
      <c r="V14" s="212"/>
      <c r="W14" s="212"/>
      <c r="X14" s="212"/>
      <c r="Y14" s="212"/>
      <c r="Z14" s="212"/>
      <c r="AA14" s="212"/>
      <c r="AB14" s="212"/>
      <c r="AC14" s="212"/>
      <c r="AD14" s="212"/>
      <c r="AE14" s="212"/>
      <c r="AF14" s="212"/>
      <c r="AG14" s="212"/>
      <c r="AH14" s="212"/>
      <c r="AI14" s="212"/>
      <c r="AJ14" s="212"/>
      <c r="AK14" s="25" t="s">
        <v>27</v>
      </c>
      <c r="AN14" s="27" t="s">
        <v>29</v>
      </c>
      <c r="AR14" s="18"/>
      <c r="BE14" s="207"/>
      <c r="BS14" s="15" t="s">
        <v>6</v>
      </c>
    </row>
    <row r="15" spans="1:74" ht="6.95" customHeight="1">
      <c r="B15" s="18"/>
      <c r="AR15" s="18"/>
      <c r="BE15" s="207"/>
      <c r="BS15" s="15" t="s">
        <v>4</v>
      </c>
    </row>
    <row r="16" spans="1:74" ht="12" customHeight="1">
      <c r="B16" s="18"/>
      <c r="D16" s="25" t="s">
        <v>30</v>
      </c>
      <c r="AK16" s="25" t="s">
        <v>25</v>
      </c>
      <c r="AN16" s="23" t="s">
        <v>1</v>
      </c>
      <c r="AR16" s="18"/>
      <c r="BE16" s="207"/>
      <c r="BS16" s="15" t="s">
        <v>4</v>
      </c>
    </row>
    <row r="17" spans="2:71" ht="18.399999999999999" customHeight="1">
      <c r="B17" s="18"/>
      <c r="E17" s="23" t="s">
        <v>26</v>
      </c>
      <c r="AK17" s="25" t="s">
        <v>27</v>
      </c>
      <c r="AN17" s="23" t="s">
        <v>1</v>
      </c>
      <c r="AR17" s="18"/>
      <c r="BE17" s="207"/>
      <c r="BS17" s="15" t="s">
        <v>31</v>
      </c>
    </row>
    <row r="18" spans="2:71" ht="6.95" customHeight="1">
      <c r="B18" s="18"/>
      <c r="AR18" s="18"/>
      <c r="BE18" s="207"/>
      <c r="BS18" s="15" t="s">
        <v>6</v>
      </c>
    </row>
    <row r="19" spans="2:71" ht="12" customHeight="1">
      <c r="B19" s="18"/>
      <c r="D19" s="25" t="s">
        <v>32</v>
      </c>
      <c r="AK19" s="25" t="s">
        <v>25</v>
      </c>
      <c r="AN19" s="23" t="s">
        <v>1</v>
      </c>
      <c r="AR19" s="18"/>
      <c r="BE19" s="207"/>
      <c r="BS19" s="15" t="s">
        <v>6</v>
      </c>
    </row>
    <row r="20" spans="2:71" ht="18.399999999999999" customHeight="1">
      <c r="B20" s="18"/>
      <c r="E20" s="23" t="s">
        <v>33</v>
      </c>
      <c r="AK20" s="25" t="s">
        <v>27</v>
      </c>
      <c r="AN20" s="23" t="s">
        <v>1</v>
      </c>
      <c r="AR20" s="18"/>
      <c r="BE20" s="207"/>
      <c r="BS20" s="15" t="s">
        <v>31</v>
      </c>
    </row>
    <row r="21" spans="2:71" ht="6.95" customHeight="1">
      <c r="B21" s="18"/>
      <c r="AR21" s="18"/>
      <c r="BE21" s="207"/>
    </row>
    <row r="22" spans="2:71" ht="12" customHeight="1">
      <c r="B22" s="18"/>
      <c r="D22" s="25" t="s">
        <v>34</v>
      </c>
      <c r="AR22" s="18"/>
      <c r="BE22" s="207"/>
    </row>
    <row r="23" spans="2:71" ht="16.5" customHeight="1">
      <c r="B23" s="18"/>
      <c r="E23" s="213" t="s">
        <v>1</v>
      </c>
      <c r="F23" s="213"/>
      <c r="G23" s="213"/>
      <c r="H23" s="213"/>
      <c r="I23" s="213"/>
      <c r="J23" s="213"/>
      <c r="K23" s="213"/>
      <c r="L23" s="213"/>
      <c r="M23" s="213"/>
      <c r="N23" s="213"/>
      <c r="O23" s="213"/>
      <c r="P23" s="213"/>
      <c r="Q23" s="213"/>
      <c r="R23" s="213"/>
      <c r="S23" s="213"/>
      <c r="T23" s="213"/>
      <c r="U23" s="213"/>
      <c r="V23" s="213"/>
      <c r="W23" s="213"/>
      <c r="X23" s="213"/>
      <c r="Y23" s="213"/>
      <c r="Z23" s="213"/>
      <c r="AA23" s="213"/>
      <c r="AB23" s="213"/>
      <c r="AC23" s="213"/>
      <c r="AD23" s="213"/>
      <c r="AE23" s="213"/>
      <c r="AF23" s="213"/>
      <c r="AG23" s="213"/>
      <c r="AH23" s="213"/>
      <c r="AI23" s="213"/>
      <c r="AJ23" s="213"/>
      <c r="AK23" s="213"/>
      <c r="AL23" s="213"/>
      <c r="AM23" s="213"/>
      <c r="AN23" s="213"/>
      <c r="AR23" s="18"/>
      <c r="BE23" s="207"/>
    </row>
    <row r="24" spans="2:71" ht="6.95" customHeight="1">
      <c r="B24" s="18"/>
      <c r="AR24" s="18"/>
      <c r="BE24" s="207"/>
    </row>
    <row r="25" spans="2:71" ht="6.95" customHeight="1">
      <c r="B25" s="18"/>
      <c r="D25" s="29"/>
      <c r="E25" s="29"/>
      <c r="F25" s="29"/>
      <c r="G25" s="29"/>
      <c r="H25" s="29"/>
      <c r="I25" s="29"/>
      <c r="J25" s="29"/>
      <c r="K25" s="29"/>
      <c r="L25" s="29"/>
      <c r="M25" s="29"/>
      <c r="N25" s="29"/>
      <c r="O25" s="29"/>
      <c r="P25" s="29"/>
      <c r="Q25" s="29"/>
      <c r="R25" s="29"/>
      <c r="S25" s="29"/>
      <c r="T25" s="29"/>
      <c r="U25" s="29"/>
      <c r="V25" s="29"/>
      <c r="W25" s="29"/>
      <c r="X25" s="29"/>
      <c r="Y25" s="29"/>
      <c r="Z25" s="29"/>
      <c r="AA25" s="29"/>
      <c r="AB25" s="29"/>
      <c r="AC25" s="29"/>
      <c r="AD25" s="29"/>
      <c r="AE25" s="29"/>
      <c r="AF25" s="29"/>
      <c r="AG25" s="29"/>
      <c r="AH25" s="29"/>
      <c r="AI25" s="29"/>
      <c r="AJ25" s="29"/>
      <c r="AK25" s="29"/>
      <c r="AL25" s="29"/>
      <c r="AM25" s="29"/>
      <c r="AN25" s="29"/>
      <c r="AO25" s="29"/>
      <c r="AR25" s="18"/>
      <c r="BE25" s="207"/>
    </row>
    <row r="26" spans="2:71" s="1" customFormat="1" ht="25.9" customHeight="1">
      <c r="B26" s="30"/>
      <c r="D26" s="31" t="s">
        <v>35</v>
      </c>
      <c r="E26" s="32"/>
      <c r="F26" s="32"/>
      <c r="G26" s="32"/>
      <c r="H26" s="32"/>
      <c r="I26" s="32"/>
      <c r="J26" s="32"/>
      <c r="K26" s="32"/>
      <c r="L26" s="32"/>
      <c r="M26" s="32"/>
      <c r="N26" s="32"/>
      <c r="O26" s="32"/>
      <c r="P26" s="32"/>
      <c r="Q26" s="32"/>
      <c r="R26" s="32"/>
      <c r="S26" s="32"/>
      <c r="T26" s="32"/>
      <c r="U26" s="32"/>
      <c r="V26" s="32"/>
      <c r="W26" s="32"/>
      <c r="X26" s="32"/>
      <c r="Y26" s="32"/>
      <c r="Z26" s="32"/>
      <c r="AA26" s="32"/>
      <c r="AB26" s="32"/>
      <c r="AC26" s="32"/>
      <c r="AD26" s="32"/>
      <c r="AE26" s="32"/>
      <c r="AF26" s="32"/>
      <c r="AG26" s="32"/>
      <c r="AH26" s="32"/>
      <c r="AI26" s="32"/>
      <c r="AJ26" s="32"/>
      <c r="AK26" s="214">
        <f>ROUND(AG94,2)</f>
        <v>0</v>
      </c>
      <c r="AL26" s="215"/>
      <c r="AM26" s="215"/>
      <c r="AN26" s="215"/>
      <c r="AO26" s="215"/>
      <c r="AR26" s="30"/>
      <c r="BE26" s="207"/>
    </row>
    <row r="27" spans="2:71" s="1" customFormat="1" ht="6.95" customHeight="1">
      <c r="B27" s="30"/>
      <c r="AR27" s="30"/>
      <c r="BE27" s="207"/>
    </row>
    <row r="28" spans="2:71" s="1" customFormat="1">
      <c r="B28" s="30"/>
      <c r="L28" s="216" t="s">
        <v>36</v>
      </c>
      <c r="M28" s="216"/>
      <c r="N28" s="216"/>
      <c r="O28" s="216"/>
      <c r="P28" s="216"/>
      <c r="W28" s="216" t="s">
        <v>37</v>
      </c>
      <c r="X28" s="216"/>
      <c r="Y28" s="216"/>
      <c r="Z28" s="216"/>
      <c r="AA28" s="216"/>
      <c r="AB28" s="216"/>
      <c r="AC28" s="216"/>
      <c r="AD28" s="216"/>
      <c r="AE28" s="216"/>
      <c r="AK28" s="216" t="s">
        <v>38</v>
      </c>
      <c r="AL28" s="216"/>
      <c r="AM28" s="216"/>
      <c r="AN28" s="216"/>
      <c r="AO28" s="216"/>
      <c r="AR28" s="30"/>
      <c r="BE28" s="207"/>
    </row>
    <row r="29" spans="2:71" s="2" customFormat="1" ht="14.45" customHeight="1">
      <c r="B29" s="34"/>
      <c r="D29" s="25" t="s">
        <v>39</v>
      </c>
      <c r="F29" s="25" t="s">
        <v>40</v>
      </c>
      <c r="L29" s="201">
        <v>0.21</v>
      </c>
      <c r="M29" s="200"/>
      <c r="N29" s="200"/>
      <c r="O29" s="200"/>
      <c r="P29" s="200"/>
      <c r="W29" s="199">
        <f>ROUND(AZ94, 2)</f>
        <v>0</v>
      </c>
      <c r="X29" s="200"/>
      <c r="Y29" s="200"/>
      <c r="Z29" s="200"/>
      <c r="AA29" s="200"/>
      <c r="AB29" s="200"/>
      <c r="AC29" s="200"/>
      <c r="AD29" s="200"/>
      <c r="AE29" s="200"/>
      <c r="AK29" s="199">
        <f>ROUND(AV94, 2)</f>
        <v>0</v>
      </c>
      <c r="AL29" s="200"/>
      <c r="AM29" s="200"/>
      <c r="AN29" s="200"/>
      <c r="AO29" s="200"/>
      <c r="AR29" s="34"/>
      <c r="BE29" s="208"/>
    </row>
    <row r="30" spans="2:71" s="2" customFormat="1" ht="14.45" customHeight="1">
      <c r="B30" s="34"/>
      <c r="F30" s="25" t="s">
        <v>41</v>
      </c>
      <c r="L30" s="201">
        <v>0.12</v>
      </c>
      <c r="M30" s="200"/>
      <c r="N30" s="200"/>
      <c r="O30" s="200"/>
      <c r="P30" s="200"/>
      <c r="W30" s="199">
        <f>ROUND(BA94, 2)</f>
        <v>0</v>
      </c>
      <c r="X30" s="200"/>
      <c r="Y30" s="200"/>
      <c r="Z30" s="200"/>
      <c r="AA30" s="200"/>
      <c r="AB30" s="200"/>
      <c r="AC30" s="200"/>
      <c r="AD30" s="200"/>
      <c r="AE30" s="200"/>
      <c r="AK30" s="199">
        <f>ROUND(AW94, 2)</f>
        <v>0</v>
      </c>
      <c r="AL30" s="200"/>
      <c r="AM30" s="200"/>
      <c r="AN30" s="200"/>
      <c r="AO30" s="200"/>
      <c r="AR30" s="34"/>
      <c r="BE30" s="208"/>
    </row>
    <row r="31" spans="2:71" s="2" customFormat="1" ht="14.45" hidden="1" customHeight="1">
      <c r="B31" s="34"/>
      <c r="F31" s="25" t="s">
        <v>42</v>
      </c>
      <c r="L31" s="201">
        <v>0.21</v>
      </c>
      <c r="M31" s="200"/>
      <c r="N31" s="200"/>
      <c r="O31" s="200"/>
      <c r="P31" s="200"/>
      <c r="W31" s="199">
        <f>ROUND(BB94, 2)</f>
        <v>0</v>
      </c>
      <c r="X31" s="200"/>
      <c r="Y31" s="200"/>
      <c r="Z31" s="200"/>
      <c r="AA31" s="200"/>
      <c r="AB31" s="200"/>
      <c r="AC31" s="200"/>
      <c r="AD31" s="200"/>
      <c r="AE31" s="200"/>
      <c r="AK31" s="199">
        <v>0</v>
      </c>
      <c r="AL31" s="200"/>
      <c r="AM31" s="200"/>
      <c r="AN31" s="200"/>
      <c r="AO31" s="200"/>
      <c r="AR31" s="34"/>
      <c r="BE31" s="208"/>
    </row>
    <row r="32" spans="2:71" s="2" customFormat="1" ht="14.45" hidden="1" customHeight="1">
      <c r="B32" s="34"/>
      <c r="F32" s="25" t="s">
        <v>43</v>
      </c>
      <c r="L32" s="201">
        <v>0.12</v>
      </c>
      <c r="M32" s="200"/>
      <c r="N32" s="200"/>
      <c r="O32" s="200"/>
      <c r="P32" s="200"/>
      <c r="W32" s="199">
        <f>ROUND(BC94, 2)</f>
        <v>0</v>
      </c>
      <c r="X32" s="200"/>
      <c r="Y32" s="200"/>
      <c r="Z32" s="200"/>
      <c r="AA32" s="200"/>
      <c r="AB32" s="200"/>
      <c r="AC32" s="200"/>
      <c r="AD32" s="200"/>
      <c r="AE32" s="200"/>
      <c r="AK32" s="199">
        <v>0</v>
      </c>
      <c r="AL32" s="200"/>
      <c r="AM32" s="200"/>
      <c r="AN32" s="200"/>
      <c r="AO32" s="200"/>
      <c r="AR32" s="34"/>
      <c r="BE32" s="208"/>
    </row>
    <row r="33" spans="2:57" s="2" customFormat="1" ht="14.45" hidden="1" customHeight="1">
      <c r="B33" s="34"/>
      <c r="F33" s="25" t="s">
        <v>44</v>
      </c>
      <c r="L33" s="201">
        <v>0</v>
      </c>
      <c r="M33" s="200"/>
      <c r="N33" s="200"/>
      <c r="O33" s="200"/>
      <c r="P33" s="200"/>
      <c r="W33" s="199">
        <f>ROUND(BD94, 2)</f>
        <v>0</v>
      </c>
      <c r="X33" s="200"/>
      <c r="Y33" s="200"/>
      <c r="Z33" s="200"/>
      <c r="AA33" s="200"/>
      <c r="AB33" s="200"/>
      <c r="AC33" s="200"/>
      <c r="AD33" s="200"/>
      <c r="AE33" s="200"/>
      <c r="AK33" s="199">
        <v>0</v>
      </c>
      <c r="AL33" s="200"/>
      <c r="AM33" s="200"/>
      <c r="AN33" s="200"/>
      <c r="AO33" s="200"/>
      <c r="AR33" s="34"/>
      <c r="BE33" s="208"/>
    </row>
    <row r="34" spans="2:57" s="1" customFormat="1" ht="6.95" customHeight="1">
      <c r="B34" s="30"/>
      <c r="AR34" s="30"/>
      <c r="BE34" s="207"/>
    </row>
    <row r="35" spans="2:57" s="1" customFormat="1" ht="25.9" customHeight="1">
      <c r="B35" s="30"/>
      <c r="C35" s="35"/>
      <c r="D35" s="36" t="s">
        <v>45</v>
      </c>
      <c r="E35" s="37"/>
      <c r="F35" s="37"/>
      <c r="G35" s="37"/>
      <c r="H35" s="37"/>
      <c r="I35" s="37"/>
      <c r="J35" s="37"/>
      <c r="K35" s="37"/>
      <c r="L35" s="37"/>
      <c r="M35" s="37"/>
      <c r="N35" s="37"/>
      <c r="O35" s="37"/>
      <c r="P35" s="37"/>
      <c r="Q35" s="37"/>
      <c r="R35" s="37"/>
      <c r="S35" s="37"/>
      <c r="T35" s="38" t="s">
        <v>46</v>
      </c>
      <c r="U35" s="37"/>
      <c r="V35" s="37"/>
      <c r="W35" s="37"/>
      <c r="X35" s="202" t="s">
        <v>47</v>
      </c>
      <c r="Y35" s="203"/>
      <c r="Z35" s="203"/>
      <c r="AA35" s="203"/>
      <c r="AB35" s="203"/>
      <c r="AC35" s="37"/>
      <c r="AD35" s="37"/>
      <c r="AE35" s="37"/>
      <c r="AF35" s="37"/>
      <c r="AG35" s="37"/>
      <c r="AH35" s="37"/>
      <c r="AI35" s="37"/>
      <c r="AJ35" s="37"/>
      <c r="AK35" s="204">
        <f>SUM(AK26:AK33)</f>
        <v>0</v>
      </c>
      <c r="AL35" s="203"/>
      <c r="AM35" s="203"/>
      <c r="AN35" s="203"/>
      <c r="AO35" s="205"/>
      <c r="AP35" s="35"/>
      <c r="AQ35" s="35"/>
      <c r="AR35" s="30"/>
    </row>
    <row r="36" spans="2:57" s="1" customFormat="1" ht="6.95" customHeight="1">
      <c r="B36" s="30"/>
      <c r="AR36" s="30"/>
    </row>
    <row r="37" spans="2:57" s="1" customFormat="1" ht="14.45" customHeight="1">
      <c r="B37" s="30"/>
      <c r="AR37" s="30"/>
    </row>
    <row r="38" spans="2:57" ht="14.45" customHeight="1">
      <c r="B38" s="18"/>
      <c r="AR38" s="18"/>
    </row>
    <row r="39" spans="2:57" ht="14.45" customHeight="1">
      <c r="B39" s="18"/>
      <c r="AR39" s="18"/>
    </row>
    <row r="40" spans="2:57" ht="14.45" customHeight="1">
      <c r="B40" s="18"/>
      <c r="AR40" s="18"/>
    </row>
    <row r="41" spans="2:57" ht="14.45" customHeight="1">
      <c r="B41" s="18"/>
      <c r="AR41" s="18"/>
    </row>
    <row r="42" spans="2:57" ht="14.45" customHeight="1">
      <c r="B42" s="18"/>
      <c r="AR42" s="18"/>
    </row>
    <row r="43" spans="2:57" ht="14.45" customHeight="1">
      <c r="B43" s="18"/>
      <c r="AR43" s="18"/>
    </row>
    <row r="44" spans="2:57" ht="14.45" customHeight="1">
      <c r="B44" s="18"/>
      <c r="AR44" s="18"/>
    </row>
    <row r="45" spans="2:57" ht="14.45" customHeight="1">
      <c r="B45" s="18"/>
      <c r="AR45" s="18"/>
    </row>
    <row r="46" spans="2:57" ht="14.45" customHeight="1">
      <c r="B46" s="18"/>
      <c r="AR46" s="18"/>
    </row>
    <row r="47" spans="2:57" ht="14.45" customHeight="1">
      <c r="B47" s="18"/>
      <c r="AR47" s="18"/>
    </row>
    <row r="48" spans="2:57" ht="14.45" customHeight="1">
      <c r="B48" s="18"/>
      <c r="AR48" s="18"/>
    </row>
    <row r="49" spans="2:44" s="1" customFormat="1" ht="14.45" customHeight="1">
      <c r="B49" s="30"/>
      <c r="D49" s="39" t="s">
        <v>48</v>
      </c>
      <c r="E49" s="40"/>
      <c r="F49" s="40"/>
      <c r="G49" s="40"/>
      <c r="H49" s="40"/>
      <c r="I49" s="40"/>
      <c r="J49" s="40"/>
      <c r="K49" s="40"/>
      <c r="L49" s="40"/>
      <c r="M49" s="40"/>
      <c r="N49" s="40"/>
      <c r="O49" s="40"/>
      <c r="P49" s="40"/>
      <c r="Q49" s="40"/>
      <c r="R49" s="40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  <c r="AF49" s="40"/>
      <c r="AG49" s="40"/>
      <c r="AH49" s="39" t="s">
        <v>49</v>
      </c>
      <c r="AI49" s="40"/>
      <c r="AJ49" s="40"/>
      <c r="AK49" s="40"/>
      <c r="AL49" s="40"/>
      <c r="AM49" s="40"/>
      <c r="AN49" s="40"/>
      <c r="AO49" s="40"/>
      <c r="AR49" s="30"/>
    </row>
    <row r="50" spans="2:44">
      <c r="B50" s="18"/>
      <c r="AR50" s="18"/>
    </row>
    <row r="51" spans="2:44">
      <c r="B51" s="18"/>
      <c r="AR51" s="18"/>
    </row>
    <row r="52" spans="2:44">
      <c r="B52" s="18"/>
      <c r="AR52" s="18"/>
    </row>
    <row r="53" spans="2:44">
      <c r="B53" s="18"/>
      <c r="AR53" s="18"/>
    </row>
    <row r="54" spans="2:44">
      <c r="B54" s="18"/>
      <c r="AR54" s="18"/>
    </row>
    <row r="55" spans="2:44">
      <c r="B55" s="18"/>
      <c r="AR55" s="18"/>
    </row>
    <row r="56" spans="2:44">
      <c r="B56" s="18"/>
      <c r="AR56" s="18"/>
    </row>
    <row r="57" spans="2:44">
      <c r="B57" s="18"/>
      <c r="AR57" s="18"/>
    </row>
    <row r="58" spans="2:44">
      <c r="B58" s="18"/>
      <c r="AR58" s="18"/>
    </row>
    <row r="59" spans="2:44">
      <c r="B59" s="18"/>
      <c r="AR59" s="18"/>
    </row>
    <row r="60" spans="2:44" s="1" customFormat="1">
      <c r="B60" s="30"/>
      <c r="D60" s="41" t="s">
        <v>50</v>
      </c>
      <c r="E60" s="32"/>
      <c r="F60" s="32"/>
      <c r="G60" s="32"/>
      <c r="H60" s="32"/>
      <c r="I60" s="32"/>
      <c r="J60" s="32"/>
      <c r="K60" s="32"/>
      <c r="L60" s="32"/>
      <c r="M60" s="32"/>
      <c r="N60" s="32"/>
      <c r="O60" s="32"/>
      <c r="P60" s="32"/>
      <c r="Q60" s="32"/>
      <c r="R60" s="32"/>
      <c r="S60" s="32"/>
      <c r="T60" s="32"/>
      <c r="U60" s="32"/>
      <c r="V60" s="41" t="s">
        <v>51</v>
      </c>
      <c r="W60" s="32"/>
      <c r="X60" s="32"/>
      <c r="Y60" s="32"/>
      <c r="Z60" s="32"/>
      <c r="AA60" s="32"/>
      <c r="AB60" s="32"/>
      <c r="AC60" s="32"/>
      <c r="AD60" s="32"/>
      <c r="AE60" s="32"/>
      <c r="AF60" s="32"/>
      <c r="AG60" s="32"/>
      <c r="AH60" s="41" t="s">
        <v>50</v>
      </c>
      <c r="AI60" s="32"/>
      <c r="AJ60" s="32"/>
      <c r="AK60" s="32"/>
      <c r="AL60" s="32"/>
      <c r="AM60" s="41" t="s">
        <v>51</v>
      </c>
      <c r="AN60" s="32"/>
      <c r="AO60" s="32"/>
      <c r="AR60" s="30"/>
    </row>
    <row r="61" spans="2:44">
      <c r="B61" s="18"/>
      <c r="AR61" s="18"/>
    </row>
    <row r="62" spans="2:44">
      <c r="B62" s="18"/>
      <c r="AR62" s="18"/>
    </row>
    <row r="63" spans="2:44">
      <c r="B63" s="18"/>
      <c r="AR63" s="18"/>
    </row>
    <row r="64" spans="2:44" s="1" customFormat="1">
      <c r="B64" s="30"/>
      <c r="D64" s="39" t="s">
        <v>52</v>
      </c>
      <c r="E64" s="40"/>
      <c r="F64" s="40"/>
      <c r="G64" s="40"/>
      <c r="H64" s="40"/>
      <c r="I64" s="40"/>
      <c r="J64" s="40"/>
      <c r="K64" s="40"/>
      <c r="L64" s="40"/>
      <c r="M64" s="40"/>
      <c r="N64" s="40"/>
      <c r="O64" s="40"/>
      <c r="P64" s="40"/>
      <c r="Q64" s="40"/>
      <c r="R64" s="40"/>
      <c r="S64" s="40"/>
      <c r="T64" s="40"/>
      <c r="U64" s="40"/>
      <c r="V64" s="40"/>
      <c r="W64" s="40"/>
      <c r="X64" s="40"/>
      <c r="Y64" s="40"/>
      <c r="Z64" s="40"/>
      <c r="AA64" s="40"/>
      <c r="AB64" s="40"/>
      <c r="AC64" s="40"/>
      <c r="AD64" s="40"/>
      <c r="AE64" s="40"/>
      <c r="AF64" s="40"/>
      <c r="AG64" s="40"/>
      <c r="AH64" s="39" t="s">
        <v>53</v>
      </c>
      <c r="AI64" s="40"/>
      <c r="AJ64" s="40"/>
      <c r="AK64" s="40"/>
      <c r="AL64" s="40"/>
      <c r="AM64" s="40"/>
      <c r="AN64" s="40"/>
      <c r="AO64" s="40"/>
      <c r="AR64" s="30"/>
    </row>
    <row r="65" spans="2:44">
      <c r="B65" s="18"/>
      <c r="AR65" s="18"/>
    </row>
    <row r="66" spans="2:44">
      <c r="B66" s="18"/>
      <c r="AR66" s="18"/>
    </row>
    <row r="67" spans="2:44">
      <c r="B67" s="18"/>
      <c r="AR67" s="18"/>
    </row>
    <row r="68" spans="2:44">
      <c r="B68" s="18"/>
      <c r="AR68" s="18"/>
    </row>
    <row r="69" spans="2:44">
      <c r="B69" s="18"/>
      <c r="AR69" s="18"/>
    </row>
    <row r="70" spans="2:44">
      <c r="B70" s="18"/>
      <c r="AR70" s="18"/>
    </row>
    <row r="71" spans="2:44">
      <c r="B71" s="18"/>
      <c r="AR71" s="18"/>
    </row>
    <row r="72" spans="2:44">
      <c r="B72" s="18"/>
      <c r="AR72" s="18"/>
    </row>
    <row r="73" spans="2:44">
      <c r="B73" s="18"/>
      <c r="AR73" s="18"/>
    </row>
    <row r="74" spans="2:44">
      <c r="B74" s="18"/>
      <c r="AR74" s="18"/>
    </row>
    <row r="75" spans="2:44" s="1" customFormat="1">
      <c r="B75" s="30"/>
      <c r="D75" s="41" t="s">
        <v>50</v>
      </c>
      <c r="E75" s="32"/>
      <c r="F75" s="32"/>
      <c r="G75" s="32"/>
      <c r="H75" s="32"/>
      <c r="I75" s="32"/>
      <c r="J75" s="32"/>
      <c r="K75" s="32"/>
      <c r="L75" s="32"/>
      <c r="M75" s="32"/>
      <c r="N75" s="32"/>
      <c r="O75" s="32"/>
      <c r="P75" s="32"/>
      <c r="Q75" s="32"/>
      <c r="R75" s="32"/>
      <c r="S75" s="32"/>
      <c r="T75" s="32"/>
      <c r="U75" s="32"/>
      <c r="V75" s="41" t="s">
        <v>51</v>
      </c>
      <c r="W75" s="32"/>
      <c r="X75" s="32"/>
      <c r="Y75" s="32"/>
      <c r="Z75" s="32"/>
      <c r="AA75" s="32"/>
      <c r="AB75" s="32"/>
      <c r="AC75" s="32"/>
      <c r="AD75" s="32"/>
      <c r="AE75" s="32"/>
      <c r="AF75" s="32"/>
      <c r="AG75" s="32"/>
      <c r="AH75" s="41" t="s">
        <v>50</v>
      </c>
      <c r="AI75" s="32"/>
      <c r="AJ75" s="32"/>
      <c r="AK75" s="32"/>
      <c r="AL75" s="32"/>
      <c r="AM75" s="41" t="s">
        <v>51</v>
      </c>
      <c r="AN75" s="32"/>
      <c r="AO75" s="32"/>
      <c r="AR75" s="30"/>
    </row>
    <row r="76" spans="2:44" s="1" customFormat="1">
      <c r="B76" s="30"/>
      <c r="AR76" s="30"/>
    </row>
    <row r="77" spans="2:44" s="1" customFormat="1" ht="6.95" customHeight="1">
      <c r="B77" s="42"/>
      <c r="C77" s="43"/>
      <c r="D77" s="43"/>
      <c r="E77" s="43"/>
      <c r="F77" s="43"/>
      <c r="G77" s="43"/>
      <c r="H77" s="43"/>
      <c r="I77" s="43"/>
      <c r="J77" s="43"/>
      <c r="K77" s="43"/>
      <c r="L77" s="43"/>
      <c r="M77" s="43"/>
      <c r="N77" s="43"/>
      <c r="O77" s="43"/>
      <c r="P77" s="43"/>
      <c r="Q77" s="43"/>
      <c r="R77" s="43"/>
      <c r="S77" s="43"/>
      <c r="T77" s="43"/>
      <c r="U77" s="43"/>
      <c r="V77" s="43"/>
      <c r="W77" s="43"/>
      <c r="X77" s="43"/>
      <c r="Y77" s="43"/>
      <c r="Z77" s="43"/>
      <c r="AA77" s="43"/>
      <c r="AB77" s="43"/>
      <c r="AC77" s="43"/>
      <c r="AD77" s="43"/>
      <c r="AE77" s="43"/>
      <c r="AF77" s="43"/>
      <c r="AG77" s="43"/>
      <c r="AH77" s="43"/>
      <c r="AI77" s="43"/>
      <c r="AJ77" s="43"/>
      <c r="AK77" s="43"/>
      <c r="AL77" s="43"/>
      <c r="AM77" s="43"/>
      <c r="AN77" s="43"/>
      <c r="AO77" s="43"/>
      <c r="AP77" s="43"/>
      <c r="AQ77" s="43"/>
      <c r="AR77" s="30"/>
    </row>
    <row r="81" spans="1:91" s="1" customFormat="1" ht="6.95" customHeight="1">
      <c r="B81" s="44"/>
      <c r="C81" s="45"/>
      <c r="D81" s="45"/>
      <c r="E81" s="45"/>
      <c r="F81" s="45"/>
      <c r="G81" s="45"/>
      <c r="H81" s="45"/>
      <c r="I81" s="45"/>
      <c r="J81" s="45"/>
      <c r="K81" s="45"/>
      <c r="L81" s="45"/>
      <c r="M81" s="45"/>
      <c r="N81" s="45"/>
      <c r="O81" s="45"/>
      <c r="P81" s="45"/>
      <c r="Q81" s="45"/>
      <c r="R81" s="45"/>
      <c r="S81" s="45"/>
      <c r="T81" s="45"/>
      <c r="U81" s="45"/>
      <c r="V81" s="45"/>
      <c r="W81" s="45"/>
      <c r="X81" s="45"/>
      <c r="Y81" s="45"/>
      <c r="Z81" s="45"/>
      <c r="AA81" s="45"/>
      <c r="AB81" s="45"/>
      <c r="AC81" s="45"/>
      <c r="AD81" s="45"/>
      <c r="AE81" s="45"/>
      <c r="AF81" s="45"/>
      <c r="AG81" s="45"/>
      <c r="AH81" s="45"/>
      <c r="AI81" s="45"/>
      <c r="AJ81" s="45"/>
      <c r="AK81" s="45"/>
      <c r="AL81" s="45"/>
      <c r="AM81" s="45"/>
      <c r="AN81" s="45"/>
      <c r="AO81" s="45"/>
      <c r="AP81" s="45"/>
      <c r="AQ81" s="45"/>
      <c r="AR81" s="30"/>
    </row>
    <row r="82" spans="1:91" s="1" customFormat="1" ht="24.95" customHeight="1">
      <c r="B82" s="30"/>
      <c r="C82" s="19" t="s">
        <v>54</v>
      </c>
      <c r="AR82" s="30"/>
    </row>
    <row r="83" spans="1:91" s="1" customFormat="1" ht="6.95" customHeight="1">
      <c r="B83" s="30"/>
      <c r="AR83" s="30"/>
    </row>
    <row r="84" spans="1:91" s="3" customFormat="1" ht="12" customHeight="1">
      <c r="B84" s="46"/>
      <c r="C84" s="25" t="s">
        <v>13</v>
      </c>
      <c r="L84" s="3" t="str">
        <f>K5</f>
        <v>011222-A</v>
      </c>
      <c r="AR84" s="46"/>
    </row>
    <row r="85" spans="1:91" s="4" customFormat="1" ht="36.950000000000003" customHeight="1">
      <c r="B85" s="47"/>
      <c r="C85" s="48" t="s">
        <v>16</v>
      </c>
      <c r="L85" s="190" t="str">
        <f>K6</f>
        <v>Stavební úpravy_PhD_Infra</v>
      </c>
      <c r="M85" s="191"/>
      <c r="N85" s="191"/>
      <c r="O85" s="191"/>
      <c r="P85" s="191"/>
      <c r="Q85" s="191"/>
      <c r="R85" s="191"/>
      <c r="S85" s="191"/>
      <c r="T85" s="191"/>
      <c r="U85" s="191"/>
      <c r="V85" s="191"/>
      <c r="W85" s="191"/>
      <c r="X85" s="191"/>
      <c r="Y85" s="191"/>
      <c r="Z85" s="191"/>
      <c r="AA85" s="191"/>
      <c r="AB85" s="191"/>
      <c r="AC85" s="191"/>
      <c r="AD85" s="191"/>
      <c r="AE85" s="191"/>
      <c r="AF85" s="191"/>
      <c r="AG85" s="191"/>
      <c r="AH85" s="191"/>
      <c r="AI85" s="191"/>
      <c r="AJ85" s="191"/>
      <c r="AR85" s="47"/>
    </row>
    <row r="86" spans="1:91" s="1" customFormat="1" ht="6.95" customHeight="1">
      <c r="B86" s="30"/>
      <c r="AR86" s="30"/>
    </row>
    <row r="87" spans="1:91" s="1" customFormat="1" ht="12" customHeight="1">
      <c r="B87" s="30"/>
      <c r="C87" s="25" t="s">
        <v>20</v>
      </c>
      <c r="L87" s="49" t="str">
        <f>IF(K8="","",K8)</f>
        <v>Hradec Králové</v>
      </c>
      <c r="AI87" s="25" t="s">
        <v>22</v>
      </c>
      <c r="AM87" s="192" t="str">
        <f>IF(AN8= "","",AN8)</f>
        <v>12. 2. 2024</v>
      </c>
      <c r="AN87" s="192"/>
      <c r="AR87" s="30"/>
    </row>
    <row r="88" spans="1:91" s="1" customFormat="1" ht="6.95" customHeight="1">
      <c r="B88" s="30"/>
      <c r="AR88" s="30"/>
    </row>
    <row r="89" spans="1:91" s="1" customFormat="1" ht="15.2" customHeight="1">
      <c r="B89" s="30"/>
      <c r="C89" s="25" t="s">
        <v>24</v>
      </c>
      <c r="L89" s="3" t="str">
        <f>IF(E11= "","",E11)</f>
        <v xml:space="preserve"> </v>
      </c>
      <c r="AI89" s="25" t="s">
        <v>30</v>
      </c>
      <c r="AM89" s="193" t="str">
        <f>IF(E17="","",E17)</f>
        <v xml:space="preserve"> </v>
      </c>
      <c r="AN89" s="194"/>
      <c r="AO89" s="194"/>
      <c r="AP89" s="194"/>
      <c r="AR89" s="30"/>
      <c r="AS89" s="195" t="s">
        <v>55</v>
      </c>
      <c r="AT89" s="196"/>
      <c r="AU89" s="51"/>
      <c r="AV89" s="51"/>
      <c r="AW89" s="51"/>
      <c r="AX89" s="51"/>
      <c r="AY89" s="51"/>
      <c r="AZ89" s="51"/>
      <c r="BA89" s="51"/>
      <c r="BB89" s="51"/>
      <c r="BC89" s="51"/>
      <c r="BD89" s="52"/>
    </row>
    <row r="90" spans="1:91" s="1" customFormat="1" ht="15.2" customHeight="1">
      <c r="B90" s="30"/>
      <c r="C90" s="25" t="s">
        <v>28</v>
      </c>
      <c r="L90" s="3" t="str">
        <f>IF(E14= "Vyplň údaj","",E14)</f>
        <v/>
      </c>
      <c r="AI90" s="25" t="s">
        <v>32</v>
      </c>
      <c r="AM90" s="193" t="str">
        <f>IF(E20="","",E20)</f>
        <v>Ing. Martin Brácha</v>
      </c>
      <c r="AN90" s="194"/>
      <c r="AO90" s="194"/>
      <c r="AP90" s="194"/>
      <c r="AR90" s="30"/>
      <c r="AS90" s="197"/>
      <c r="AT90" s="198"/>
      <c r="BD90" s="54"/>
    </row>
    <row r="91" spans="1:91" s="1" customFormat="1" ht="10.9" customHeight="1">
      <c r="B91" s="30"/>
      <c r="AR91" s="30"/>
      <c r="AS91" s="197"/>
      <c r="AT91" s="198"/>
      <c r="BD91" s="54"/>
    </row>
    <row r="92" spans="1:91" s="1" customFormat="1" ht="29.25" customHeight="1">
      <c r="B92" s="30"/>
      <c r="C92" s="185" t="s">
        <v>56</v>
      </c>
      <c r="D92" s="186"/>
      <c r="E92" s="186"/>
      <c r="F92" s="186"/>
      <c r="G92" s="186"/>
      <c r="H92" s="55"/>
      <c r="I92" s="187" t="s">
        <v>57</v>
      </c>
      <c r="J92" s="186"/>
      <c r="K92" s="186"/>
      <c r="L92" s="186"/>
      <c r="M92" s="186"/>
      <c r="N92" s="186"/>
      <c r="O92" s="186"/>
      <c r="P92" s="186"/>
      <c r="Q92" s="186"/>
      <c r="R92" s="186"/>
      <c r="S92" s="186"/>
      <c r="T92" s="186"/>
      <c r="U92" s="186"/>
      <c r="V92" s="186"/>
      <c r="W92" s="186"/>
      <c r="X92" s="186"/>
      <c r="Y92" s="186"/>
      <c r="Z92" s="186"/>
      <c r="AA92" s="186"/>
      <c r="AB92" s="186"/>
      <c r="AC92" s="186"/>
      <c r="AD92" s="186"/>
      <c r="AE92" s="186"/>
      <c r="AF92" s="186"/>
      <c r="AG92" s="188" t="s">
        <v>58</v>
      </c>
      <c r="AH92" s="186"/>
      <c r="AI92" s="186"/>
      <c r="AJ92" s="186"/>
      <c r="AK92" s="186"/>
      <c r="AL92" s="186"/>
      <c r="AM92" s="186"/>
      <c r="AN92" s="187" t="s">
        <v>59</v>
      </c>
      <c r="AO92" s="186"/>
      <c r="AP92" s="189"/>
      <c r="AQ92" s="56" t="s">
        <v>60</v>
      </c>
      <c r="AR92" s="30"/>
      <c r="AS92" s="57" t="s">
        <v>61</v>
      </c>
      <c r="AT92" s="58" t="s">
        <v>62</v>
      </c>
      <c r="AU92" s="58" t="s">
        <v>63</v>
      </c>
      <c r="AV92" s="58" t="s">
        <v>64</v>
      </c>
      <c r="AW92" s="58" t="s">
        <v>65</v>
      </c>
      <c r="AX92" s="58" t="s">
        <v>66</v>
      </c>
      <c r="AY92" s="58" t="s">
        <v>67</v>
      </c>
      <c r="AZ92" s="58" t="s">
        <v>68</v>
      </c>
      <c r="BA92" s="58" t="s">
        <v>69</v>
      </c>
      <c r="BB92" s="58" t="s">
        <v>70</v>
      </c>
      <c r="BC92" s="58" t="s">
        <v>71</v>
      </c>
      <c r="BD92" s="59" t="s">
        <v>72</v>
      </c>
    </row>
    <row r="93" spans="1:91" s="1" customFormat="1" ht="10.9" customHeight="1">
      <c r="B93" s="30"/>
      <c r="AR93" s="30"/>
      <c r="AS93" s="60"/>
      <c r="AT93" s="51"/>
      <c r="AU93" s="51"/>
      <c r="AV93" s="51"/>
      <c r="AW93" s="51"/>
      <c r="AX93" s="51"/>
      <c r="AY93" s="51"/>
      <c r="AZ93" s="51"/>
      <c r="BA93" s="51"/>
      <c r="BB93" s="51"/>
      <c r="BC93" s="51"/>
      <c r="BD93" s="52"/>
    </row>
    <row r="94" spans="1:91" s="5" customFormat="1" ht="32.450000000000003" customHeight="1">
      <c r="B94" s="61"/>
      <c r="C94" s="62" t="s">
        <v>73</v>
      </c>
      <c r="D94" s="63"/>
      <c r="E94" s="63"/>
      <c r="F94" s="63"/>
      <c r="G94" s="63"/>
      <c r="H94" s="63"/>
      <c r="I94" s="63"/>
      <c r="J94" s="63"/>
      <c r="K94" s="63"/>
      <c r="L94" s="63"/>
      <c r="M94" s="63"/>
      <c r="N94" s="63"/>
      <c r="O94" s="63"/>
      <c r="P94" s="63"/>
      <c r="Q94" s="63"/>
      <c r="R94" s="63"/>
      <c r="S94" s="63"/>
      <c r="T94" s="63"/>
      <c r="U94" s="63"/>
      <c r="V94" s="63"/>
      <c r="W94" s="63"/>
      <c r="X94" s="63"/>
      <c r="Y94" s="63"/>
      <c r="Z94" s="63"/>
      <c r="AA94" s="63"/>
      <c r="AB94" s="63"/>
      <c r="AC94" s="63"/>
      <c r="AD94" s="63"/>
      <c r="AE94" s="63"/>
      <c r="AF94" s="63"/>
      <c r="AG94" s="183">
        <f>ROUND(SUM(AG95:AG96),2)</f>
        <v>0</v>
      </c>
      <c r="AH94" s="183"/>
      <c r="AI94" s="183"/>
      <c r="AJ94" s="183"/>
      <c r="AK94" s="183"/>
      <c r="AL94" s="183"/>
      <c r="AM94" s="183"/>
      <c r="AN94" s="184">
        <f>SUM(AG94,AT94)</f>
        <v>0</v>
      </c>
      <c r="AO94" s="184"/>
      <c r="AP94" s="184"/>
      <c r="AQ94" s="65" t="s">
        <v>1</v>
      </c>
      <c r="AR94" s="61"/>
      <c r="AS94" s="66">
        <f>ROUND(SUM(AS95:AS96),2)</f>
        <v>0</v>
      </c>
      <c r="AT94" s="67">
        <f>ROUND(SUM(AV94:AW94),2)</f>
        <v>0</v>
      </c>
      <c r="AU94" s="68">
        <f>ROUND(SUM(AU95:AU96),5)</f>
        <v>0</v>
      </c>
      <c r="AV94" s="67">
        <f>ROUND(AZ94*L29,2)</f>
        <v>0</v>
      </c>
      <c r="AW94" s="67">
        <f>ROUND(BA94*L30,2)</f>
        <v>0</v>
      </c>
      <c r="AX94" s="67">
        <f>ROUND(BB94*L29,2)</f>
        <v>0</v>
      </c>
      <c r="AY94" s="67">
        <f>ROUND(BC94*L30,2)</f>
        <v>0</v>
      </c>
      <c r="AZ94" s="67">
        <f>ROUND(SUM(AZ95:AZ96),2)</f>
        <v>0</v>
      </c>
      <c r="BA94" s="67">
        <f>ROUND(SUM(BA95:BA96),2)</f>
        <v>0</v>
      </c>
      <c r="BB94" s="67">
        <f>ROUND(SUM(BB95:BB96),2)</f>
        <v>0</v>
      </c>
      <c r="BC94" s="67">
        <f>ROUND(SUM(BC95:BC96),2)</f>
        <v>0</v>
      </c>
      <c r="BD94" s="69">
        <f>ROUND(SUM(BD95:BD96),2)</f>
        <v>0</v>
      </c>
      <c r="BS94" s="70" t="s">
        <v>74</v>
      </c>
      <c r="BT94" s="70" t="s">
        <v>75</v>
      </c>
      <c r="BU94" s="71" t="s">
        <v>76</v>
      </c>
      <c r="BV94" s="70" t="s">
        <v>77</v>
      </c>
      <c r="BW94" s="70" t="s">
        <v>5</v>
      </c>
      <c r="BX94" s="70" t="s">
        <v>78</v>
      </c>
      <c r="CL94" s="70" t="s">
        <v>1</v>
      </c>
    </row>
    <row r="95" spans="1:91" s="6" customFormat="1" ht="37.5" customHeight="1">
      <c r="A95" s="72" t="s">
        <v>79</v>
      </c>
      <c r="B95" s="73"/>
      <c r="C95" s="74"/>
      <c r="D95" s="182" t="s">
        <v>80</v>
      </c>
      <c r="E95" s="182"/>
      <c r="F95" s="182"/>
      <c r="G95" s="182"/>
      <c r="H95" s="182"/>
      <c r="I95" s="75"/>
      <c r="J95" s="182" t="s">
        <v>81</v>
      </c>
      <c r="K95" s="182"/>
      <c r="L95" s="182"/>
      <c r="M95" s="182"/>
      <c r="N95" s="182"/>
      <c r="O95" s="182"/>
      <c r="P95" s="182"/>
      <c r="Q95" s="182"/>
      <c r="R95" s="182"/>
      <c r="S95" s="182"/>
      <c r="T95" s="182"/>
      <c r="U95" s="182"/>
      <c r="V95" s="182"/>
      <c r="W95" s="182"/>
      <c r="X95" s="182"/>
      <c r="Y95" s="182"/>
      <c r="Z95" s="182"/>
      <c r="AA95" s="182"/>
      <c r="AB95" s="182"/>
      <c r="AC95" s="182"/>
      <c r="AD95" s="182"/>
      <c r="AE95" s="182"/>
      <c r="AF95" s="182"/>
      <c r="AG95" s="180">
        <f>'2022A - Stavební úpravy -...'!J30</f>
        <v>0</v>
      </c>
      <c r="AH95" s="181"/>
      <c r="AI95" s="181"/>
      <c r="AJ95" s="181"/>
      <c r="AK95" s="181"/>
      <c r="AL95" s="181"/>
      <c r="AM95" s="181"/>
      <c r="AN95" s="180">
        <f>SUM(AG95,AT95)</f>
        <v>0</v>
      </c>
      <c r="AO95" s="181"/>
      <c r="AP95" s="181"/>
      <c r="AQ95" s="76" t="s">
        <v>82</v>
      </c>
      <c r="AR95" s="73"/>
      <c r="AS95" s="77">
        <v>0</v>
      </c>
      <c r="AT95" s="78">
        <f>ROUND(SUM(AV95:AW95),2)</f>
        <v>0</v>
      </c>
      <c r="AU95" s="79">
        <f>'2022A - Stavební úpravy -...'!P126</f>
        <v>0</v>
      </c>
      <c r="AV95" s="78">
        <f>'2022A - Stavební úpravy -...'!J33</f>
        <v>0</v>
      </c>
      <c r="AW95" s="78">
        <f>'2022A - Stavební úpravy -...'!J34</f>
        <v>0</v>
      </c>
      <c r="AX95" s="78">
        <f>'2022A - Stavební úpravy -...'!J35</f>
        <v>0</v>
      </c>
      <c r="AY95" s="78">
        <f>'2022A - Stavební úpravy -...'!J36</f>
        <v>0</v>
      </c>
      <c r="AZ95" s="78">
        <f>'2022A - Stavební úpravy -...'!F33</f>
        <v>0</v>
      </c>
      <c r="BA95" s="78">
        <f>'2022A - Stavební úpravy -...'!F34</f>
        <v>0</v>
      </c>
      <c r="BB95" s="78">
        <f>'2022A - Stavební úpravy -...'!F35</f>
        <v>0</v>
      </c>
      <c r="BC95" s="78">
        <f>'2022A - Stavební úpravy -...'!F36</f>
        <v>0</v>
      </c>
      <c r="BD95" s="80">
        <f>'2022A - Stavební úpravy -...'!F37</f>
        <v>0</v>
      </c>
      <c r="BT95" s="81" t="s">
        <v>83</v>
      </c>
      <c r="BV95" s="81" t="s">
        <v>77</v>
      </c>
      <c r="BW95" s="81" t="s">
        <v>84</v>
      </c>
      <c r="BX95" s="81" t="s">
        <v>5</v>
      </c>
      <c r="CL95" s="81" t="s">
        <v>1</v>
      </c>
      <c r="CM95" s="81" t="s">
        <v>85</v>
      </c>
    </row>
    <row r="96" spans="1:91" s="6" customFormat="1" ht="24.75" customHeight="1">
      <c r="A96" s="72" t="s">
        <v>79</v>
      </c>
      <c r="B96" s="73"/>
      <c r="C96" s="74"/>
      <c r="D96" s="182" t="s">
        <v>86</v>
      </c>
      <c r="E96" s="182"/>
      <c r="F96" s="182"/>
      <c r="G96" s="182"/>
      <c r="H96" s="182"/>
      <c r="I96" s="75"/>
      <c r="J96" s="182" t="s">
        <v>87</v>
      </c>
      <c r="K96" s="182"/>
      <c r="L96" s="182"/>
      <c r="M96" s="182"/>
      <c r="N96" s="182"/>
      <c r="O96" s="182"/>
      <c r="P96" s="182"/>
      <c r="Q96" s="182"/>
      <c r="R96" s="182"/>
      <c r="S96" s="182"/>
      <c r="T96" s="182"/>
      <c r="U96" s="182"/>
      <c r="V96" s="182"/>
      <c r="W96" s="182"/>
      <c r="X96" s="182"/>
      <c r="Y96" s="182"/>
      <c r="Z96" s="182"/>
      <c r="AA96" s="182"/>
      <c r="AB96" s="182"/>
      <c r="AC96" s="182"/>
      <c r="AD96" s="182"/>
      <c r="AE96" s="182"/>
      <c r="AF96" s="182"/>
      <c r="AG96" s="180">
        <f>'2022B - Stavební úpravy -...'!J30</f>
        <v>0</v>
      </c>
      <c r="AH96" s="181"/>
      <c r="AI96" s="181"/>
      <c r="AJ96" s="181"/>
      <c r="AK96" s="181"/>
      <c r="AL96" s="181"/>
      <c r="AM96" s="181"/>
      <c r="AN96" s="180">
        <f>SUM(AG96,AT96)</f>
        <v>0</v>
      </c>
      <c r="AO96" s="181"/>
      <c r="AP96" s="181"/>
      <c r="AQ96" s="76" t="s">
        <v>82</v>
      </c>
      <c r="AR96" s="73"/>
      <c r="AS96" s="82">
        <v>0</v>
      </c>
      <c r="AT96" s="83">
        <f>ROUND(SUM(AV96:AW96),2)</f>
        <v>0</v>
      </c>
      <c r="AU96" s="84">
        <f>'2022B - Stavební úpravy -...'!P131</f>
        <v>0</v>
      </c>
      <c r="AV96" s="83">
        <f>'2022B - Stavební úpravy -...'!J33</f>
        <v>0</v>
      </c>
      <c r="AW96" s="83">
        <f>'2022B - Stavební úpravy -...'!J34</f>
        <v>0</v>
      </c>
      <c r="AX96" s="83">
        <f>'2022B - Stavební úpravy -...'!J35</f>
        <v>0</v>
      </c>
      <c r="AY96" s="83">
        <f>'2022B - Stavební úpravy -...'!J36</f>
        <v>0</v>
      </c>
      <c r="AZ96" s="83">
        <f>'2022B - Stavební úpravy -...'!F33</f>
        <v>0</v>
      </c>
      <c r="BA96" s="83">
        <f>'2022B - Stavební úpravy -...'!F34</f>
        <v>0</v>
      </c>
      <c r="BB96" s="83">
        <f>'2022B - Stavební úpravy -...'!F35</f>
        <v>0</v>
      </c>
      <c r="BC96" s="83">
        <f>'2022B - Stavební úpravy -...'!F36</f>
        <v>0</v>
      </c>
      <c r="BD96" s="85">
        <f>'2022B - Stavební úpravy -...'!F37</f>
        <v>0</v>
      </c>
      <c r="BT96" s="81" t="s">
        <v>83</v>
      </c>
      <c r="BV96" s="81" t="s">
        <v>77</v>
      </c>
      <c r="BW96" s="81" t="s">
        <v>88</v>
      </c>
      <c r="BX96" s="81" t="s">
        <v>5</v>
      </c>
      <c r="CL96" s="81" t="s">
        <v>1</v>
      </c>
      <c r="CM96" s="81" t="s">
        <v>85</v>
      </c>
    </row>
    <row r="97" spans="2:44" s="1" customFormat="1" ht="30" customHeight="1">
      <c r="B97" s="30"/>
      <c r="AR97" s="30"/>
    </row>
    <row r="98" spans="2:44" s="1" customFormat="1" ht="6.95" customHeight="1">
      <c r="B98" s="42"/>
      <c r="C98" s="43"/>
      <c r="D98" s="43"/>
      <c r="E98" s="43"/>
      <c r="F98" s="43"/>
      <c r="G98" s="43"/>
      <c r="H98" s="43"/>
      <c r="I98" s="43"/>
      <c r="J98" s="43"/>
      <c r="K98" s="43"/>
      <c r="L98" s="43"/>
      <c r="M98" s="43"/>
      <c r="N98" s="43"/>
      <c r="O98" s="43"/>
      <c r="P98" s="43"/>
      <c r="Q98" s="43"/>
      <c r="R98" s="43"/>
      <c r="S98" s="43"/>
      <c r="T98" s="43"/>
      <c r="U98" s="43"/>
      <c r="V98" s="43"/>
      <c r="W98" s="43"/>
      <c r="X98" s="43"/>
      <c r="Y98" s="43"/>
      <c r="Z98" s="43"/>
      <c r="AA98" s="43"/>
      <c r="AB98" s="43"/>
      <c r="AC98" s="43"/>
      <c r="AD98" s="43"/>
      <c r="AE98" s="43"/>
      <c r="AF98" s="43"/>
      <c r="AG98" s="43"/>
      <c r="AH98" s="43"/>
      <c r="AI98" s="43"/>
      <c r="AJ98" s="43"/>
      <c r="AK98" s="43"/>
      <c r="AL98" s="43"/>
      <c r="AM98" s="43"/>
      <c r="AN98" s="43"/>
      <c r="AO98" s="43"/>
      <c r="AP98" s="43"/>
      <c r="AQ98" s="43"/>
      <c r="AR98" s="30"/>
    </row>
  </sheetData>
  <sheetProtection algorithmName="SHA-512" hashValue="qZSlaVIcV0xErqTd/9S+l/SFUxgTJGSz2xuVG5zfhBDuUAV6/Jc7qKmqGMH6fmnMyMAjToAggQ62IxHkmCQYMA==" saltValue="+3y1/j5vD0MKlt6T4g1q2VabzyM0FCp7hRUU+F8tFSBcehZ8lfRy1nX5nL3vT7tSlvkFMOizypiyT/+J2EAu0w==" spinCount="100000" sheet="1" objects="1" scenarios="1" formatColumns="0" formatRows="0"/>
  <mergeCells count="46">
    <mergeCell ref="BE5:BE34"/>
    <mergeCell ref="K5:AJ5"/>
    <mergeCell ref="K6:AJ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W31:AE31"/>
    <mergeCell ref="L33:P33"/>
    <mergeCell ref="X35:AB35"/>
    <mergeCell ref="AK35:AO35"/>
    <mergeCell ref="AK31:AO31"/>
    <mergeCell ref="L31:P31"/>
    <mergeCell ref="W32:AE32"/>
    <mergeCell ref="AK32:AO32"/>
    <mergeCell ref="L32:P32"/>
    <mergeCell ref="AM87:AN87"/>
    <mergeCell ref="AM89:AP89"/>
    <mergeCell ref="AS89:AT91"/>
    <mergeCell ref="AM90:AP90"/>
    <mergeCell ref="W33:AE33"/>
    <mergeCell ref="AK33:AO33"/>
    <mergeCell ref="AR2:BE2"/>
    <mergeCell ref="AN96:AP96"/>
    <mergeCell ref="AG96:AM96"/>
    <mergeCell ref="D96:H96"/>
    <mergeCell ref="J96:AF96"/>
    <mergeCell ref="AG94:AM94"/>
    <mergeCell ref="AN94:AP94"/>
    <mergeCell ref="C92:G92"/>
    <mergeCell ref="I92:AF92"/>
    <mergeCell ref="AG92:AM92"/>
    <mergeCell ref="AN92:AP92"/>
    <mergeCell ref="AN95:AP95"/>
    <mergeCell ref="AG95:AM95"/>
    <mergeCell ref="D95:H95"/>
    <mergeCell ref="J95:AF95"/>
    <mergeCell ref="L85:AJ85"/>
  </mergeCells>
  <hyperlinks>
    <hyperlink ref="A95" location="'2022A - Stavební úpravy -...'!C2" display="/" xr:uid="{00000000-0004-0000-0000-000000000000}"/>
    <hyperlink ref="A96" location="'2022B - Stavební úpravy -...'!C2" display="/" xr:uid="{00000000-0004-0000-0000-000001000000}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2:BM169"/>
  <sheetViews>
    <sheetView showGridLines="0" workbookViewId="0"/>
  </sheetViews>
  <sheetFormatPr defaultRowHeight="1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0" width="22.33203125" customWidth="1"/>
    <col min="11" max="11" width="22.33203125" hidden="1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221"/>
      <c r="M2" s="221"/>
      <c r="N2" s="221"/>
      <c r="O2" s="221"/>
      <c r="P2" s="221"/>
      <c r="Q2" s="221"/>
      <c r="R2" s="221"/>
      <c r="S2" s="221"/>
      <c r="T2" s="221"/>
      <c r="U2" s="221"/>
      <c r="V2" s="221"/>
      <c r="AT2" s="15" t="s">
        <v>84</v>
      </c>
    </row>
    <row r="3" spans="2:46" ht="6.95" customHeight="1">
      <c r="B3" s="16"/>
      <c r="C3" s="17"/>
      <c r="D3" s="17"/>
      <c r="E3" s="17"/>
      <c r="F3" s="17"/>
      <c r="G3" s="17"/>
      <c r="H3" s="17"/>
      <c r="I3" s="17"/>
      <c r="J3" s="17"/>
      <c r="K3" s="17"/>
      <c r="L3" s="18"/>
      <c r="AT3" s="15" t="s">
        <v>85</v>
      </c>
    </row>
    <row r="4" spans="2:46" ht="24.95" customHeight="1">
      <c r="B4" s="18"/>
      <c r="D4" s="19" t="s">
        <v>89</v>
      </c>
      <c r="L4" s="18"/>
      <c r="M4" s="86" t="s">
        <v>10</v>
      </c>
      <c r="AT4" s="15" t="s">
        <v>4</v>
      </c>
    </row>
    <row r="5" spans="2:46" ht="6.95" customHeight="1">
      <c r="B5" s="18"/>
      <c r="L5" s="18"/>
    </row>
    <row r="6" spans="2:46" ht="12" customHeight="1">
      <c r="B6" s="18"/>
      <c r="D6" s="25" t="s">
        <v>16</v>
      </c>
      <c r="L6" s="18"/>
    </row>
    <row r="7" spans="2:46" ht="16.5" customHeight="1">
      <c r="B7" s="18"/>
      <c r="E7" s="218" t="str">
        <f>'Rekapitulace stavby'!K6</f>
        <v>Stavební úpravy_PhD_Infra</v>
      </c>
      <c r="F7" s="219"/>
      <c r="G7" s="219"/>
      <c r="H7" s="219"/>
      <c r="L7" s="18"/>
    </row>
    <row r="8" spans="2:46" s="1" customFormat="1" ht="12" customHeight="1">
      <c r="B8" s="30"/>
      <c r="D8" s="25" t="s">
        <v>90</v>
      </c>
      <c r="L8" s="30"/>
    </row>
    <row r="9" spans="2:46" s="1" customFormat="1" ht="30" customHeight="1">
      <c r="B9" s="30"/>
      <c r="E9" s="190" t="s">
        <v>91</v>
      </c>
      <c r="F9" s="217"/>
      <c r="G9" s="217"/>
      <c r="H9" s="217"/>
      <c r="L9" s="30"/>
    </row>
    <row r="10" spans="2:46" s="1" customFormat="1">
      <c r="B10" s="30"/>
      <c r="L10" s="30"/>
    </row>
    <row r="11" spans="2:46" s="1" customFormat="1" ht="12" customHeight="1">
      <c r="B11" s="30"/>
      <c r="D11" s="25" t="s">
        <v>18</v>
      </c>
      <c r="F11" s="23" t="s">
        <v>1</v>
      </c>
      <c r="I11" s="25" t="s">
        <v>19</v>
      </c>
      <c r="J11" s="23" t="s">
        <v>1</v>
      </c>
      <c r="L11" s="30"/>
    </row>
    <row r="12" spans="2:46" s="1" customFormat="1" ht="12" customHeight="1">
      <c r="B12" s="30"/>
      <c r="D12" s="25" t="s">
        <v>20</v>
      </c>
      <c r="F12" s="23" t="s">
        <v>21</v>
      </c>
      <c r="I12" s="25" t="s">
        <v>22</v>
      </c>
      <c r="J12" s="50" t="str">
        <f>'Rekapitulace stavby'!AN8</f>
        <v>12. 2. 2024</v>
      </c>
      <c r="L12" s="30"/>
    </row>
    <row r="13" spans="2:46" s="1" customFormat="1" ht="10.9" customHeight="1">
      <c r="B13" s="30"/>
      <c r="L13" s="30"/>
    </row>
    <row r="14" spans="2:46" s="1" customFormat="1" ht="12" customHeight="1">
      <c r="B14" s="30"/>
      <c r="D14" s="25" t="s">
        <v>24</v>
      </c>
      <c r="I14" s="25" t="s">
        <v>25</v>
      </c>
      <c r="J14" s="23" t="str">
        <f>IF('Rekapitulace stavby'!AN10="","",'Rekapitulace stavby'!AN10)</f>
        <v/>
      </c>
      <c r="L14" s="30"/>
    </row>
    <row r="15" spans="2:46" s="1" customFormat="1" ht="18" customHeight="1">
      <c r="B15" s="30"/>
      <c r="E15" s="23" t="str">
        <f>IF('Rekapitulace stavby'!E11="","",'Rekapitulace stavby'!E11)</f>
        <v xml:space="preserve"> </v>
      </c>
      <c r="I15" s="25" t="s">
        <v>27</v>
      </c>
      <c r="J15" s="23" t="str">
        <f>IF('Rekapitulace stavby'!AN11="","",'Rekapitulace stavby'!AN11)</f>
        <v/>
      </c>
      <c r="L15" s="30"/>
    </row>
    <row r="16" spans="2:46" s="1" customFormat="1" ht="6.95" customHeight="1">
      <c r="B16" s="30"/>
      <c r="L16" s="30"/>
    </row>
    <row r="17" spans="2:12" s="1" customFormat="1" ht="12" customHeight="1">
      <c r="B17" s="30"/>
      <c r="D17" s="25" t="s">
        <v>28</v>
      </c>
      <c r="I17" s="25" t="s">
        <v>25</v>
      </c>
      <c r="J17" s="26" t="str">
        <f>'Rekapitulace stavby'!AN13</f>
        <v>Vyplň údaj</v>
      </c>
      <c r="L17" s="30"/>
    </row>
    <row r="18" spans="2:12" s="1" customFormat="1" ht="18" customHeight="1">
      <c r="B18" s="30"/>
      <c r="E18" s="220" t="str">
        <f>'Rekapitulace stavby'!E14</f>
        <v>Vyplň údaj</v>
      </c>
      <c r="F18" s="209"/>
      <c r="G18" s="209"/>
      <c r="H18" s="209"/>
      <c r="I18" s="25" t="s">
        <v>27</v>
      </c>
      <c r="J18" s="26" t="str">
        <f>'Rekapitulace stavby'!AN14</f>
        <v>Vyplň údaj</v>
      </c>
      <c r="L18" s="30"/>
    </row>
    <row r="19" spans="2:12" s="1" customFormat="1" ht="6.95" customHeight="1">
      <c r="B19" s="30"/>
      <c r="L19" s="30"/>
    </row>
    <row r="20" spans="2:12" s="1" customFormat="1" ht="12" customHeight="1">
      <c r="B20" s="30"/>
      <c r="D20" s="25" t="s">
        <v>30</v>
      </c>
      <c r="I20" s="25" t="s">
        <v>25</v>
      </c>
      <c r="J20" s="23" t="str">
        <f>IF('Rekapitulace stavby'!AN16="","",'Rekapitulace stavby'!AN16)</f>
        <v/>
      </c>
      <c r="L20" s="30"/>
    </row>
    <row r="21" spans="2:12" s="1" customFormat="1" ht="18" customHeight="1">
      <c r="B21" s="30"/>
      <c r="E21" s="23" t="str">
        <f>IF('Rekapitulace stavby'!E17="","",'Rekapitulace stavby'!E17)</f>
        <v xml:space="preserve"> </v>
      </c>
      <c r="I21" s="25" t="s">
        <v>27</v>
      </c>
      <c r="J21" s="23" t="str">
        <f>IF('Rekapitulace stavby'!AN17="","",'Rekapitulace stavby'!AN17)</f>
        <v/>
      </c>
      <c r="L21" s="30"/>
    </row>
    <row r="22" spans="2:12" s="1" customFormat="1" ht="6.95" customHeight="1">
      <c r="B22" s="30"/>
      <c r="L22" s="30"/>
    </row>
    <row r="23" spans="2:12" s="1" customFormat="1" ht="12" customHeight="1">
      <c r="B23" s="30"/>
      <c r="D23" s="25" t="s">
        <v>32</v>
      </c>
      <c r="I23" s="25" t="s">
        <v>25</v>
      </c>
      <c r="J23" s="23" t="s">
        <v>1</v>
      </c>
      <c r="L23" s="30"/>
    </row>
    <row r="24" spans="2:12" s="1" customFormat="1" ht="18" customHeight="1">
      <c r="B24" s="30"/>
      <c r="E24" s="23" t="s">
        <v>33</v>
      </c>
      <c r="I24" s="25" t="s">
        <v>27</v>
      </c>
      <c r="J24" s="23" t="s">
        <v>1</v>
      </c>
      <c r="L24" s="30"/>
    </row>
    <row r="25" spans="2:12" s="1" customFormat="1" ht="6.95" customHeight="1">
      <c r="B25" s="30"/>
      <c r="L25" s="30"/>
    </row>
    <row r="26" spans="2:12" s="1" customFormat="1" ht="12" customHeight="1">
      <c r="B26" s="30"/>
      <c r="D26" s="25" t="s">
        <v>34</v>
      </c>
      <c r="L26" s="30"/>
    </row>
    <row r="27" spans="2:12" s="7" customFormat="1" ht="16.5" customHeight="1">
      <c r="B27" s="87"/>
      <c r="E27" s="213" t="s">
        <v>1</v>
      </c>
      <c r="F27" s="213"/>
      <c r="G27" s="213"/>
      <c r="H27" s="213"/>
      <c r="L27" s="87"/>
    </row>
    <row r="28" spans="2:12" s="1" customFormat="1" ht="6.95" customHeight="1">
      <c r="B28" s="30"/>
      <c r="L28" s="30"/>
    </row>
    <row r="29" spans="2:12" s="1" customFormat="1" ht="6.95" customHeight="1">
      <c r="B29" s="30"/>
      <c r="D29" s="51"/>
      <c r="E29" s="51"/>
      <c r="F29" s="51"/>
      <c r="G29" s="51"/>
      <c r="H29" s="51"/>
      <c r="I29" s="51"/>
      <c r="J29" s="51"/>
      <c r="K29" s="51"/>
      <c r="L29" s="30"/>
    </row>
    <row r="30" spans="2:12" s="1" customFormat="1" ht="25.35" customHeight="1">
      <c r="B30" s="30"/>
      <c r="D30" s="88" t="s">
        <v>35</v>
      </c>
      <c r="J30" s="64">
        <f>ROUND(J126, 2)</f>
        <v>0</v>
      </c>
      <c r="L30" s="30"/>
    </row>
    <row r="31" spans="2:12" s="1" customFormat="1" ht="6.95" customHeight="1">
      <c r="B31" s="30"/>
      <c r="D31" s="51"/>
      <c r="E31" s="51"/>
      <c r="F31" s="51"/>
      <c r="G31" s="51"/>
      <c r="H31" s="51"/>
      <c r="I31" s="51"/>
      <c r="J31" s="51"/>
      <c r="K31" s="51"/>
      <c r="L31" s="30"/>
    </row>
    <row r="32" spans="2:12" s="1" customFormat="1" ht="14.45" customHeight="1">
      <c r="B32" s="30"/>
      <c r="F32" s="33" t="s">
        <v>37</v>
      </c>
      <c r="I32" s="33" t="s">
        <v>36</v>
      </c>
      <c r="J32" s="33" t="s">
        <v>38</v>
      </c>
      <c r="L32" s="30"/>
    </row>
    <row r="33" spans="2:12" s="1" customFormat="1" ht="14.45" customHeight="1">
      <c r="B33" s="30"/>
      <c r="D33" s="53" t="s">
        <v>39</v>
      </c>
      <c r="E33" s="25" t="s">
        <v>40</v>
      </c>
      <c r="F33" s="89">
        <f>ROUND((SUM(BE126:BE168)),  2)</f>
        <v>0</v>
      </c>
      <c r="I33" s="90">
        <v>0.21</v>
      </c>
      <c r="J33" s="89">
        <f>ROUND(((SUM(BE126:BE168))*I33),  2)</f>
        <v>0</v>
      </c>
      <c r="L33" s="30"/>
    </row>
    <row r="34" spans="2:12" s="1" customFormat="1" ht="14.45" customHeight="1">
      <c r="B34" s="30"/>
      <c r="E34" s="25" t="s">
        <v>41</v>
      </c>
      <c r="F34" s="89">
        <f>ROUND((SUM(BF126:BF168)),  2)</f>
        <v>0</v>
      </c>
      <c r="I34" s="90">
        <v>0.12</v>
      </c>
      <c r="J34" s="89">
        <f>ROUND(((SUM(BF126:BF168))*I34),  2)</f>
        <v>0</v>
      </c>
      <c r="L34" s="30"/>
    </row>
    <row r="35" spans="2:12" s="1" customFormat="1" ht="14.45" hidden="1" customHeight="1">
      <c r="B35" s="30"/>
      <c r="E35" s="25" t="s">
        <v>42</v>
      </c>
      <c r="F35" s="89">
        <f>ROUND((SUM(BG126:BG168)),  2)</f>
        <v>0</v>
      </c>
      <c r="I35" s="90">
        <v>0.21</v>
      </c>
      <c r="J35" s="89">
        <f>0</f>
        <v>0</v>
      </c>
      <c r="L35" s="30"/>
    </row>
    <row r="36" spans="2:12" s="1" customFormat="1" ht="14.45" hidden="1" customHeight="1">
      <c r="B36" s="30"/>
      <c r="E36" s="25" t="s">
        <v>43</v>
      </c>
      <c r="F36" s="89">
        <f>ROUND((SUM(BH126:BH168)),  2)</f>
        <v>0</v>
      </c>
      <c r="I36" s="90">
        <v>0.12</v>
      </c>
      <c r="J36" s="89">
        <f>0</f>
        <v>0</v>
      </c>
      <c r="L36" s="30"/>
    </row>
    <row r="37" spans="2:12" s="1" customFormat="1" ht="14.45" hidden="1" customHeight="1">
      <c r="B37" s="30"/>
      <c r="E37" s="25" t="s">
        <v>44</v>
      </c>
      <c r="F37" s="89">
        <f>ROUND((SUM(BI126:BI168)),  2)</f>
        <v>0</v>
      </c>
      <c r="I37" s="90">
        <v>0</v>
      </c>
      <c r="J37" s="89">
        <f>0</f>
        <v>0</v>
      </c>
      <c r="L37" s="30"/>
    </row>
    <row r="38" spans="2:12" s="1" customFormat="1" ht="6.95" customHeight="1">
      <c r="B38" s="30"/>
      <c r="L38" s="30"/>
    </row>
    <row r="39" spans="2:12" s="1" customFormat="1" ht="25.35" customHeight="1">
      <c r="B39" s="30"/>
      <c r="C39" s="91"/>
      <c r="D39" s="92" t="s">
        <v>45</v>
      </c>
      <c r="E39" s="55"/>
      <c r="F39" s="55"/>
      <c r="G39" s="93" t="s">
        <v>46</v>
      </c>
      <c r="H39" s="94" t="s">
        <v>47</v>
      </c>
      <c r="I39" s="55"/>
      <c r="J39" s="95">
        <f>SUM(J30:J37)</f>
        <v>0</v>
      </c>
      <c r="K39" s="96"/>
      <c r="L39" s="30"/>
    </row>
    <row r="40" spans="2:12" s="1" customFormat="1" ht="14.45" customHeight="1">
      <c r="B40" s="30"/>
      <c r="L40" s="30"/>
    </row>
    <row r="41" spans="2:12" ht="14.45" customHeight="1">
      <c r="B41" s="18"/>
      <c r="L41" s="18"/>
    </row>
    <row r="42" spans="2:12" ht="14.45" customHeight="1">
      <c r="B42" s="18"/>
      <c r="L42" s="18"/>
    </row>
    <row r="43" spans="2:12" ht="14.45" customHeight="1">
      <c r="B43" s="18"/>
      <c r="L43" s="18"/>
    </row>
    <row r="44" spans="2:12" ht="14.45" customHeight="1">
      <c r="B44" s="18"/>
      <c r="L44" s="18"/>
    </row>
    <row r="45" spans="2:12" ht="14.45" customHeight="1">
      <c r="B45" s="18"/>
      <c r="L45" s="18"/>
    </row>
    <row r="46" spans="2:12" ht="14.45" customHeight="1">
      <c r="B46" s="18"/>
      <c r="L46" s="18"/>
    </row>
    <row r="47" spans="2:12" ht="14.45" customHeight="1">
      <c r="B47" s="18"/>
      <c r="L47" s="18"/>
    </row>
    <row r="48" spans="2:12" ht="14.45" customHeight="1">
      <c r="B48" s="18"/>
      <c r="L48" s="18"/>
    </row>
    <row r="49" spans="2:12" ht="14.45" customHeight="1">
      <c r="B49" s="18"/>
      <c r="L49" s="18"/>
    </row>
    <row r="50" spans="2:12" s="1" customFormat="1" ht="14.45" customHeight="1">
      <c r="B50" s="30"/>
      <c r="D50" s="39" t="s">
        <v>48</v>
      </c>
      <c r="E50" s="40"/>
      <c r="F50" s="40"/>
      <c r="G50" s="39" t="s">
        <v>49</v>
      </c>
      <c r="H50" s="40"/>
      <c r="I50" s="40"/>
      <c r="J50" s="40"/>
      <c r="K50" s="40"/>
      <c r="L50" s="30"/>
    </row>
    <row r="51" spans="2:12">
      <c r="B51" s="18"/>
      <c r="L51" s="18"/>
    </row>
    <row r="52" spans="2:12">
      <c r="B52" s="18"/>
      <c r="L52" s="18"/>
    </row>
    <row r="53" spans="2:12">
      <c r="B53" s="18"/>
      <c r="L53" s="18"/>
    </row>
    <row r="54" spans="2:12">
      <c r="B54" s="18"/>
      <c r="L54" s="18"/>
    </row>
    <row r="55" spans="2:12">
      <c r="B55" s="18"/>
      <c r="L55" s="18"/>
    </row>
    <row r="56" spans="2:12">
      <c r="B56" s="18"/>
      <c r="L56" s="18"/>
    </row>
    <row r="57" spans="2:12">
      <c r="B57" s="18"/>
      <c r="L57" s="18"/>
    </row>
    <row r="58" spans="2:12">
      <c r="B58" s="18"/>
      <c r="L58" s="18"/>
    </row>
    <row r="59" spans="2:12">
      <c r="B59" s="18"/>
      <c r="L59" s="18"/>
    </row>
    <row r="60" spans="2:12">
      <c r="B60" s="18"/>
      <c r="L60" s="18"/>
    </row>
    <row r="61" spans="2:12" s="1" customFormat="1">
      <c r="B61" s="30"/>
      <c r="D61" s="41" t="s">
        <v>50</v>
      </c>
      <c r="E61" s="32"/>
      <c r="F61" s="97" t="s">
        <v>51</v>
      </c>
      <c r="G61" s="41" t="s">
        <v>50</v>
      </c>
      <c r="H61" s="32"/>
      <c r="I61" s="32"/>
      <c r="J61" s="98" t="s">
        <v>51</v>
      </c>
      <c r="K61" s="32"/>
      <c r="L61" s="30"/>
    </row>
    <row r="62" spans="2:12">
      <c r="B62" s="18"/>
      <c r="L62" s="18"/>
    </row>
    <row r="63" spans="2:12">
      <c r="B63" s="18"/>
      <c r="L63" s="18"/>
    </row>
    <row r="64" spans="2:12">
      <c r="B64" s="18"/>
      <c r="L64" s="18"/>
    </row>
    <row r="65" spans="2:12" s="1" customFormat="1">
      <c r="B65" s="30"/>
      <c r="D65" s="39" t="s">
        <v>52</v>
      </c>
      <c r="E65" s="40"/>
      <c r="F65" s="40"/>
      <c r="G65" s="39" t="s">
        <v>53</v>
      </c>
      <c r="H65" s="40"/>
      <c r="I65" s="40"/>
      <c r="J65" s="40"/>
      <c r="K65" s="40"/>
      <c r="L65" s="30"/>
    </row>
    <row r="66" spans="2:12">
      <c r="B66" s="18"/>
      <c r="L66" s="18"/>
    </row>
    <row r="67" spans="2:12">
      <c r="B67" s="18"/>
      <c r="L67" s="18"/>
    </row>
    <row r="68" spans="2:12">
      <c r="B68" s="18"/>
      <c r="L68" s="18"/>
    </row>
    <row r="69" spans="2:12">
      <c r="B69" s="18"/>
      <c r="L69" s="18"/>
    </row>
    <row r="70" spans="2:12">
      <c r="B70" s="18"/>
      <c r="L70" s="18"/>
    </row>
    <row r="71" spans="2:12">
      <c r="B71" s="18"/>
      <c r="L71" s="18"/>
    </row>
    <row r="72" spans="2:12">
      <c r="B72" s="18"/>
      <c r="L72" s="18"/>
    </row>
    <row r="73" spans="2:12">
      <c r="B73" s="18"/>
      <c r="L73" s="18"/>
    </row>
    <row r="74" spans="2:12">
      <c r="B74" s="18"/>
      <c r="L74" s="18"/>
    </row>
    <row r="75" spans="2:12">
      <c r="B75" s="18"/>
      <c r="L75" s="18"/>
    </row>
    <row r="76" spans="2:12" s="1" customFormat="1">
      <c r="B76" s="30"/>
      <c r="D76" s="41" t="s">
        <v>50</v>
      </c>
      <c r="E76" s="32"/>
      <c r="F76" s="97" t="s">
        <v>51</v>
      </c>
      <c r="G76" s="41" t="s">
        <v>50</v>
      </c>
      <c r="H76" s="32"/>
      <c r="I76" s="32"/>
      <c r="J76" s="98" t="s">
        <v>51</v>
      </c>
      <c r="K76" s="32"/>
      <c r="L76" s="30"/>
    </row>
    <row r="77" spans="2:12" s="1" customFormat="1" ht="14.45" customHeight="1">
      <c r="B77" s="42"/>
      <c r="C77" s="43"/>
      <c r="D77" s="43"/>
      <c r="E77" s="43"/>
      <c r="F77" s="43"/>
      <c r="G77" s="43"/>
      <c r="H77" s="43"/>
      <c r="I77" s="43"/>
      <c r="J77" s="43"/>
      <c r="K77" s="43"/>
      <c r="L77" s="30"/>
    </row>
    <row r="81" spans="2:47" s="1" customFormat="1" ht="6.95" customHeight="1">
      <c r="B81" s="44"/>
      <c r="C81" s="45"/>
      <c r="D81" s="45"/>
      <c r="E81" s="45"/>
      <c r="F81" s="45"/>
      <c r="G81" s="45"/>
      <c r="H81" s="45"/>
      <c r="I81" s="45"/>
      <c r="J81" s="45"/>
      <c r="K81" s="45"/>
      <c r="L81" s="30"/>
    </row>
    <row r="82" spans="2:47" s="1" customFormat="1" ht="24.95" customHeight="1">
      <c r="B82" s="30"/>
      <c r="C82" s="19" t="s">
        <v>92</v>
      </c>
      <c r="L82" s="30"/>
    </row>
    <row r="83" spans="2:47" s="1" customFormat="1" ht="6.95" customHeight="1">
      <c r="B83" s="30"/>
      <c r="L83" s="30"/>
    </row>
    <row r="84" spans="2:47" s="1" customFormat="1" ht="12" customHeight="1">
      <c r="B84" s="30"/>
      <c r="C84" s="25" t="s">
        <v>16</v>
      </c>
      <c r="L84" s="30"/>
    </row>
    <row r="85" spans="2:47" s="1" customFormat="1" ht="16.5" customHeight="1">
      <c r="B85" s="30"/>
      <c r="E85" s="218" t="str">
        <f>E7</f>
        <v>Stavební úpravy_PhD_Infra</v>
      </c>
      <c r="F85" s="219"/>
      <c r="G85" s="219"/>
      <c r="H85" s="219"/>
      <c r="L85" s="30"/>
    </row>
    <row r="86" spans="2:47" s="1" customFormat="1" ht="12" customHeight="1">
      <c r="B86" s="30"/>
      <c r="C86" s="25" t="s">
        <v>90</v>
      </c>
      <c r="L86" s="30"/>
    </row>
    <row r="87" spans="2:47" s="1" customFormat="1" ht="30" customHeight="1">
      <c r="B87" s="30"/>
      <c r="E87" s="190" t="str">
        <f>E9</f>
        <v>2022A - Stavební úpravy - vytvoření temperovaného prostoru pro mrazicí boxy</v>
      </c>
      <c r="F87" s="217"/>
      <c r="G87" s="217"/>
      <c r="H87" s="217"/>
      <c r="L87" s="30"/>
    </row>
    <row r="88" spans="2:47" s="1" customFormat="1" ht="6.95" customHeight="1">
      <c r="B88" s="30"/>
      <c r="L88" s="30"/>
    </row>
    <row r="89" spans="2:47" s="1" customFormat="1" ht="12" customHeight="1">
      <c r="B89" s="30"/>
      <c r="C89" s="25" t="s">
        <v>20</v>
      </c>
      <c r="F89" s="23" t="str">
        <f>F12</f>
        <v>Hradec Králové</v>
      </c>
      <c r="I89" s="25" t="s">
        <v>22</v>
      </c>
      <c r="J89" s="50" t="str">
        <f>IF(J12="","",J12)</f>
        <v>12. 2. 2024</v>
      </c>
      <c r="L89" s="30"/>
    </row>
    <row r="90" spans="2:47" s="1" customFormat="1" ht="6.95" customHeight="1">
      <c r="B90" s="30"/>
      <c r="L90" s="30"/>
    </row>
    <row r="91" spans="2:47" s="1" customFormat="1" ht="15.2" customHeight="1">
      <c r="B91" s="30"/>
      <c r="C91" s="25" t="s">
        <v>24</v>
      </c>
      <c r="F91" s="23" t="str">
        <f>E15</f>
        <v xml:space="preserve"> </v>
      </c>
      <c r="I91" s="25" t="s">
        <v>30</v>
      </c>
      <c r="J91" s="28" t="str">
        <f>E21</f>
        <v xml:space="preserve"> </v>
      </c>
      <c r="L91" s="30"/>
    </row>
    <row r="92" spans="2:47" s="1" customFormat="1" ht="15.2" customHeight="1">
      <c r="B92" s="30"/>
      <c r="C92" s="25" t="s">
        <v>28</v>
      </c>
      <c r="F92" s="23" t="str">
        <f>IF(E18="","",E18)</f>
        <v>Vyplň údaj</v>
      </c>
      <c r="I92" s="25" t="s">
        <v>32</v>
      </c>
      <c r="J92" s="28" t="str">
        <f>E24</f>
        <v>Ing. Martin Brácha</v>
      </c>
      <c r="L92" s="30"/>
    </row>
    <row r="93" spans="2:47" s="1" customFormat="1" ht="10.35" customHeight="1">
      <c r="B93" s="30"/>
      <c r="L93" s="30"/>
    </row>
    <row r="94" spans="2:47" s="1" customFormat="1" ht="29.25" customHeight="1">
      <c r="B94" s="30"/>
      <c r="C94" s="99" t="s">
        <v>93</v>
      </c>
      <c r="D94" s="91"/>
      <c r="E94" s="91"/>
      <c r="F94" s="91"/>
      <c r="G94" s="91"/>
      <c r="H94" s="91"/>
      <c r="I94" s="91"/>
      <c r="J94" s="100" t="s">
        <v>94</v>
      </c>
      <c r="K94" s="91"/>
      <c r="L94" s="30"/>
    </row>
    <row r="95" spans="2:47" s="1" customFormat="1" ht="10.35" customHeight="1">
      <c r="B95" s="30"/>
      <c r="L95" s="30"/>
    </row>
    <row r="96" spans="2:47" s="1" customFormat="1" ht="22.9" customHeight="1">
      <c r="B96" s="30"/>
      <c r="C96" s="101" t="s">
        <v>95</v>
      </c>
      <c r="J96" s="64">
        <f>J126</f>
        <v>0</v>
      </c>
      <c r="L96" s="30"/>
      <c r="AU96" s="15" t="s">
        <v>96</v>
      </c>
    </row>
    <row r="97" spans="2:12" s="8" customFormat="1" ht="24.95" customHeight="1">
      <c r="B97" s="102"/>
      <c r="D97" s="103" t="s">
        <v>97</v>
      </c>
      <c r="E97" s="104"/>
      <c r="F97" s="104"/>
      <c r="G97" s="104"/>
      <c r="H97" s="104"/>
      <c r="I97" s="104"/>
      <c r="J97" s="105">
        <f>J127</f>
        <v>0</v>
      </c>
      <c r="L97" s="102"/>
    </row>
    <row r="98" spans="2:12" s="9" customFormat="1" ht="19.899999999999999" customHeight="1">
      <c r="B98" s="106"/>
      <c r="D98" s="107" t="s">
        <v>98</v>
      </c>
      <c r="E98" s="108"/>
      <c r="F98" s="108"/>
      <c r="G98" s="108"/>
      <c r="H98" s="108"/>
      <c r="I98" s="108"/>
      <c r="J98" s="109">
        <f>J128</f>
        <v>0</v>
      </c>
      <c r="L98" s="106"/>
    </row>
    <row r="99" spans="2:12" s="9" customFormat="1" ht="19.899999999999999" customHeight="1">
      <c r="B99" s="106"/>
      <c r="D99" s="107" t="s">
        <v>99</v>
      </c>
      <c r="E99" s="108"/>
      <c r="F99" s="108"/>
      <c r="G99" s="108"/>
      <c r="H99" s="108"/>
      <c r="I99" s="108"/>
      <c r="J99" s="109">
        <f>J131</f>
        <v>0</v>
      </c>
      <c r="L99" s="106"/>
    </row>
    <row r="100" spans="2:12" s="8" customFormat="1" ht="24.95" customHeight="1">
      <c r="B100" s="102"/>
      <c r="D100" s="103" t="s">
        <v>100</v>
      </c>
      <c r="E100" s="104"/>
      <c r="F100" s="104"/>
      <c r="G100" s="104"/>
      <c r="H100" s="104"/>
      <c r="I100" s="104"/>
      <c r="J100" s="105">
        <f>J134</f>
        <v>0</v>
      </c>
      <c r="L100" s="102"/>
    </row>
    <row r="101" spans="2:12" s="9" customFormat="1" ht="19.899999999999999" customHeight="1">
      <c r="B101" s="106"/>
      <c r="D101" s="107" t="s">
        <v>101</v>
      </c>
      <c r="E101" s="108"/>
      <c r="F101" s="108"/>
      <c r="G101" s="108"/>
      <c r="H101" s="108"/>
      <c r="I101" s="108"/>
      <c r="J101" s="109">
        <f>J135</f>
        <v>0</v>
      </c>
      <c r="L101" s="106"/>
    </row>
    <row r="102" spans="2:12" s="9" customFormat="1" ht="19.899999999999999" customHeight="1">
      <c r="B102" s="106"/>
      <c r="D102" s="107" t="s">
        <v>102</v>
      </c>
      <c r="E102" s="108"/>
      <c r="F102" s="108"/>
      <c r="G102" s="108"/>
      <c r="H102" s="108"/>
      <c r="I102" s="108"/>
      <c r="J102" s="109">
        <f>J142</f>
        <v>0</v>
      </c>
      <c r="L102" s="106"/>
    </row>
    <row r="103" spans="2:12" s="9" customFormat="1" ht="19.899999999999999" customHeight="1">
      <c r="B103" s="106"/>
      <c r="D103" s="107" t="s">
        <v>103</v>
      </c>
      <c r="E103" s="108"/>
      <c r="F103" s="108"/>
      <c r="G103" s="108"/>
      <c r="H103" s="108"/>
      <c r="I103" s="108"/>
      <c r="J103" s="109">
        <f>J151</f>
        <v>0</v>
      </c>
      <c r="L103" s="106"/>
    </row>
    <row r="104" spans="2:12" s="9" customFormat="1" ht="19.899999999999999" customHeight="1">
      <c r="B104" s="106"/>
      <c r="D104" s="107" t="s">
        <v>104</v>
      </c>
      <c r="E104" s="108"/>
      <c r="F104" s="108"/>
      <c r="G104" s="108"/>
      <c r="H104" s="108"/>
      <c r="I104" s="108"/>
      <c r="J104" s="109">
        <f>J156</f>
        <v>0</v>
      </c>
      <c r="L104" s="106"/>
    </row>
    <row r="105" spans="2:12" s="8" customFormat="1" ht="24.95" customHeight="1">
      <c r="B105" s="102"/>
      <c r="D105" s="103" t="s">
        <v>105</v>
      </c>
      <c r="E105" s="104"/>
      <c r="F105" s="104"/>
      <c r="G105" s="104"/>
      <c r="H105" s="104"/>
      <c r="I105" s="104"/>
      <c r="J105" s="105">
        <f>J165</f>
        <v>0</v>
      </c>
      <c r="L105" s="102"/>
    </row>
    <row r="106" spans="2:12" s="9" customFormat="1" ht="19.899999999999999" customHeight="1">
      <c r="B106" s="106"/>
      <c r="D106" s="107" t="s">
        <v>106</v>
      </c>
      <c r="E106" s="108"/>
      <c r="F106" s="108"/>
      <c r="G106" s="108"/>
      <c r="H106" s="108"/>
      <c r="I106" s="108"/>
      <c r="J106" s="109">
        <f>J166</f>
        <v>0</v>
      </c>
      <c r="L106" s="106"/>
    </row>
    <row r="107" spans="2:12" s="1" customFormat="1" ht="21.75" customHeight="1">
      <c r="B107" s="30"/>
      <c r="L107" s="30"/>
    </row>
    <row r="108" spans="2:12" s="1" customFormat="1" ht="6.95" customHeight="1">
      <c r="B108" s="42"/>
      <c r="C108" s="43"/>
      <c r="D108" s="43"/>
      <c r="E108" s="43"/>
      <c r="F108" s="43"/>
      <c r="G108" s="43"/>
      <c r="H108" s="43"/>
      <c r="I108" s="43"/>
      <c r="J108" s="43"/>
      <c r="K108" s="43"/>
      <c r="L108" s="30"/>
    </row>
    <row r="112" spans="2:12" s="1" customFormat="1" ht="6.95" customHeight="1">
      <c r="B112" s="44"/>
      <c r="C112" s="45"/>
      <c r="D112" s="45"/>
      <c r="E112" s="45"/>
      <c r="F112" s="45"/>
      <c r="G112" s="45"/>
      <c r="H112" s="45"/>
      <c r="I112" s="45"/>
      <c r="J112" s="45"/>
      <c r="K112" s="45"/>
      <c r="L112" s="30"/>
    </row>
    <row r="113" spans="2:63" s="1" customFormat="1" ht="24.95" customHeight="1">
      <c r="B113" s="30"/>
      <c r="C113" s="19" t="s">
        <v>107</v>
      </c>
      <c r="L113" s="30"/>
    </row>
    <row r="114" spans="2:63" s="1" customFormat="1" ht="6.95" customHeight="1">
      <c r="B114" s="30"/>
      <c r="L114" s="30"/>
    </row>
    <row r="115" spans="2:63" s="1" customFormat="1" ht="12" customHeight="1">
      <c r="B115" s="30"/>
      <c r="C115" s="25" t="s">
        <v>16</v>
      </c>
      <c r="L115" s="30"/>
    </row>
    <row r="116" spans="2:63" s="1" customFormat="1" ht="16.5" customHeight="1">
      <c r="B116" s="30"/>
      <c r="E116" s="218" t="str">
        <f>E7</f>
        <v>Stavební úpravy_PhD_Infra</v>
      </c>
      <c r="F116" s="219"/>
      <c r="G116" s="219"/>
      <c r="H116" s="219"/>
      <c r="L116" s="30"/>
    </row>
    <row r="117" spans="2:63" s="1" customFormat="1" ht="12" customHeight="1">
      <c r="B117" s="30"/>
      <c r="C117" s="25" t="s">
        <v>90</v>
      </c>
      <c r="L117" s="30"/>
    </row>
    <row r="118" spans="2:63" s="1" customFormat="1" ht="30" customHeight="1">
      <c r="B118" s="30"/>
      <c r="E118" s="190" t="str">
        <f>E9</f>
        <v>2022A - Stavební úpravy - vytvoření temperovaného prostoru pro mrazicí boxy</v>
      </c>
      <c r="F118" s="217"/>
      <c r="G118" s="217"/>
      <c r="H118" s="217"/>
      <c r="L118" s="30"/>
    </row>
    <row r="119" spans="2:63" s="1" customFormat="1" ht="6.95" customHeight="1">
      <c r="B119" s="30"/>
      <c r="L119" s="30"/>
    </row>
    <row r="120" spans="2:63" s="1" customFormat="1" ht="12" customHeight="1">
      <c r="B120" s="30"/>
      <c r="C120" s="25" t="s">
        <v>20</v>
      </c>
      <c r="F120" s="23" t="str">
        <f>F12</f>
        <v>Hradec Králové</v>
      </c>
      <c r="I120" s="25" t="s">
        <v>22</v>
      </c>
      <c r="J120" s="50" t="str">
        <f>IF(J12="","",J12)</f>
        <v>12. 2. 2024</v>
      </c>
      <c r="L120" s="30"/>
    </row>
    <row r="121" spans="2:63" s="1" customFormat="1" ht="6.95" customHeight="1">
      <c r="B121" s="30"/>
      <c r="L121" s="30"/>
    </row>
    <row r="122" spans="2:63" s="1" customFormat="1" ht="15.2" customHeight="1">
      <c r="B122" s="30"/>
      <c r="C122" s="25" t="s">
        <v>24</v>
      </c>
      <c r="F122" s="23" t="str">
        <f>E15</f>
        <v xml:space="preserve"> </v>
      </c>
      <c r="I122" s="25" t="s">
        <v>30</v>
      </c>
      <c r="J122" s="28" t="str">
        <f>E21</f>
        <v xml:space="preserve"> </v>
      </c>
      <c r="L122" s="30"/>
    </row>
    <row r="123" spans="2:63" s="1" customFormat="1" ht="15.2" customHeight="1">
      <c r="B123" s="30"/>
      <c r="C123" s="25" t="s">
        <v>28</v>
      </c>
      <c r="F123" s="23" t="str">
        <f>IF(E18="","",E18)</f>
        <v>Vyplň údaj</v>
      </c>
      <c r="I123" s="25" t="s">
        <v>32</v>
      </c>
      <c r="J123" s="28" t="str">
        <f>E24</f>
        <v>Ing. Martin Brácha</v>
      </c>
      <c r="L123" s="30"/>
    </row>
    <row r="124" spans="2:63" s="1" customFormat="1" ht="10.35" customHeight="1">
      <c r="B124" s="30"/>
      <c r="L124" s="30"/>
    </row>
    <row r="125" spans="2:63" s="10" customFormat="1" ht="29.25" customHeight="1">
      <c r="B125" s="110"/>
      <c r="C125" s="111" t="s">
        <v>108</v>
      </c>
      <c r="D125" s="112" t="s">
        <v>60</v>
      </c>
      <c r="E125" s="112" t="s">
        <v>56</v>
      </c>
      <c r="F125" s="112" t="s">
        <v>57</v>
      </c>
      <c r="G125" s="112" t="s">
        <v>109</v>
      </c>
      <c r="H125" s="112" t="s">
        <v>110</v>
      </c>
      <c r="I125" s="112" t="s">
        <v>111</v>
      </c>
      <c r="J125" s="113" t="s">
        <v>94</v>
      </c>
      <c r="K125" s="114" t="s">
        <v>112</v>
      </c>
      <c r="L125" s="110"/>
      <c r="M125" s="57" t="s">
        <v>1</v>
      </c>
      <c r="N125" s="58" t="s">
        <v>39</v>
      </c>
      <c r="O125" s="58" t="s">
        <v>113</v>
      </c>
      <c r="P125" s="58" t="s">
        <v>114</v>
      </c>
      <c r="Q125" s="58" t="s">
        <v>115</v>
      </c>
      <c r="R125" s="58" t="s">
        <v>116</v>
      </c>
      <c r="S125" s="58" t="s">
        <v>117</v>
      </c>
      <c r="T125" s="59" t="s">
        <v>118</v>
      </c>
    </row>
    <row r="126" spans="2:63" s="1" customFormat="1" ht="22.9" customHeight="1">
      <c r="B126" s="30"/>
      <c r="C126" s="62" t="s">
        <v>119</v>
      </c>
      <c r="J126" s="115">
        <f>BK126</f>
        <v>0</v>
      </c>
      <c r="L126" s="30"/>
      <c r="M126" s="60"/>
      <c r="N126" s="51"/>
      <c r="O126" s="51"/>
      <c r="P126" s="116">
        <f>P127+P134+P165</f>
        <v>0</v>
      </c>
      <c r="Q126" s="51"/>
      <c r="R126" s="116">
        <f>R127+R134+R165</f>
        <v>0.62214999999999998</v>
      </c>
      <c r="S126" s="51"/>
      <c r="T126" s="117">
        <f>T127+T134+T165</f>
        <v>0.12</v>
      </c>
      <c r="AT126" s="15" t="s">
        <v>74</v>
      </c>
      <c r="AU126" s="15" t="s">
        <v>96</v>
      </c>
      <c r="BK126" s="118">
        <f>BK127+BK134+BK165</f>
        <v>0</v>
      </c>
    </row>
    <row r="127" spans="2:63" s="11" customFormat="1" ht="25.9" customHeight="1">
      <c r="B127" s="119"/>
      <c r="D127" s="120" t="s">
        <v>74</v>
      </c>
      <c r="E127" s="121" t="s">
        <v>120</v>
      </c>
      <c r="F127" s="121" t="s">
        <v>121</v>
      </c>
      <c r="I127" s="122"/>
      <c r="J127" s="123">
        <f>BK127</f>
        <v>0</v>
      </c>
      <c r="L127" s="119"/>
      <c r="M127" s="124"/>
      <c r="P127" s="125">
        <f>P128+P131</f>
        <v>0</v>
      </c>
      <c r="R127" s="125">
        <f>R128+R131</f>
        <v>0</v>
      </c>
      <c r="T127" s="126">
        <f>T128+T131</f>
        <v>0.12</v>
      </c>
      <c r="AR127" s="120" t="s">
        <v>83</v>
      </c>
      <c r="AT127" s="127" t="s">
        <v>74</v>
      </c>
      <c r="AU127" s="127" t="s">
        <v>75</v>
      </c>
      <c r="AY127" s="120" t="s">
        <v>122</v>
      </c>
      <c r="BK127" s="128">
        <f>BK128+BK131</f>
        <v>0</v>
      </c>
    </row>
    <row r="128" spans="2:63" s="11" customFormat="1" ht="22.9" customHeight="1">
      <c r="B128" s="119"/>
      <c r="D128" s="120" t="s">
        <v>74</v>
      </c>
      <c r="E128" s="129" t="s">
        <v>123</v>
      </c>
      <c r="F128" s="129" t="s">
        <v>124</v>
      </c>
      <c r="I128" s="122"/>
      <c r="J128" s="130">
        <f>BK128</f>
        <v>0</v>
      </c>
      <c r="L128" s="119"/>
      <c r="M128" s="124"/>
      <c r="P128" s="125">
        <f>SUM(P129:P130)</f>
        <v>0</v>
      </c>
      <c r="R128" s="125">
        <f>SUM(R129:R130)</f>
        <v>0</v>
      </c>
      <c r="T128" s="126">
        <f>SUM(T129:T130)</f>
        <v>0.12</v>
      </c>
      <c r="AR128" s="120" t="s">
        <v>83</v>
      </c>
      <c r="AT128" s="127" t="s">
        <v>74</v>
      </c>
      <c r="AU128" s="127" t="s">
        <v>83</v>
      </c>
      <c r="AY128" s="120" t="s">
        <v>122</v>
      </c>
      <c r="BK128" s="128">
        <f>SUM(BK129:BK130)</f>
        <v>0</v>
      </c>
    </row>
    <row r="129" spans="2:65" s="1" customFormat="1" ht="24.2" customHeight="1">
      <c r="B129" s="30"/>
      <c r="C129" s="131" t="s">
        <v>83</v>
      </c>
      <c r="D129" s="131" t="s">
        <v>125</v>
      </c>
      <c r="E129" s="132" t="s">
        <v>126</v>
      </c>
      <c r="F129" s="133" t="s">
        <v>127</v>
      </c>
      <c r="G129" s="134" t="s">
        <v>128</v>
      </c>
      <c r="H129" s="135">
        <v>15</v>
      </c>
      <c r="I129" s="136"/>
      <c r="J129" s="137">
        <f>ROUND(I129*H129,2)</f>
        <v>0</v>
      </c>
      <c r="K129" s="138"/>
      <c r="L129" s="30"/>
      <c r="M129" s="139" t="s">
        <v>1</v>
      </c>
      <c r="N129" s="140" t="s">
        <v>40</v>
      </c>
      <c r="P129" s="141">
        <f>O129*H129</f>
        <v>0</v>
      </c>
      <c r="Q129" s="141">
        <v>0</v>
      </c>
      <c r="R129" s="141">
        <f>Q129*H129</f>
        <v>0</v>
      </c>
      <c r="S129" s="141">
        <v>8.0000000000000002E-3</v>
      </c>
      <c r="T129" s="142">
        <f>S129*H129</f>
        <v>0.12</v>
      </c>
      <c r="AR129" s="143" t="s">
        <v>129</v>
      </c>
      <c r="AT129" s="143" t="s">
        <v>125</v>
      </c>
      <c r="AU129" s="143" t="s">
        <v>85</v>
      </c>
      <c r="AY129" s="15" t="s">
        <v>122</v>
      </c>
      <c r="BE129" s="144">
        <f>IF(N129="základní",J129,0)</f>
        <v>0</v>
      </c>
      <c r="BF129" s="144">
        <f>IF(N129="snížená",J129,0)</f>
        <v>0</v>
      </c>
      <c r="BG129" s="144">
        <f>IF(N129="zákl. přenesená",J129,0)</f>
        <v>0</v>
      </c>
      <c r="BH129" s="144">
        <f>IF(N129="sníž. přenesená",J129,0)</f>
        <v>0</v>
      </c>
      <c r="BI129" s="144">
        <f>IF(N129="nulová",J129,0)</f>
        <v>0</v>
      </c>
      <c r="BJ129" s="15" t="s">
        <v>83</v>
      </c>
      <c r="BK129" s="144">
        <f>ROUND(I129*H129,2)</f>
        <v>0</v>
      </c>
      <c r="BL129" s="15" t="s">
        <v>129</v>
      </c>
      <c r="BM129" s="143" t="s">
        <v>130</v>
      </c>
    </row>
    <row r="130" spans="2:65" s="1" customFormat="1">
      <c r="B130" s="30"/>
      <c r="D130" s="145" t="s">
        <v>131</v>
      </c>
      <c r="F130" s="146" t="s">
        <v>132</v>
      </c>
      <c r="I130" s="147"/>
      <c r="L130" s="30"/>
      <c r="M130" s="148"/>
      <c r="T130" s="54"/>
      <c r="AT130" s="15" t="s">
        <v>131</v>
      </c>
      <c r="AU130" s="15" t="s">
        <v>85</v>
      </c>
    </row>
    <row r="131" spans="2:65" s="11" customFormat="1" ht="22.9" customHeight="1">
      <c r="B131" s="119"/>
      <c r="D131" s="120" t="s">
        <v>74</v>
      </c>
      <c r="E131" s="129" t="s">
        <v>133</v>
      </c>
      <c r="F131" s="129" t="s">
        <v>134</v>
      </c>
      <c r="I131" s="122"/>
      <c r="J131" s="130">
        <f>BK131</f>
        <v>0</v>
      </c>
      <c r="L131" s="119"/>
      <c r="M131" s="124"/>
      <c r="P131" s="125">
        <f>SUM(P132:P133)</f>
        <v>0</v>
      </c>
      <c r="R131" s="125">
        <f>SUM(R132:R133)</f>
        <v>0</v>
      </c>
      <c r="T131" s="126">
        <f>SUM(T132:T133)</f>
        <v>0</v>
      </c>
      <c r="AR131" s="120" t="s">
        <v>83</v>
      </c>
      <c r="AT131" s="127" t="s">
        <v>74</v>
      </c>
      <c r="AU131" s="127" t="s">
        <v>83</v>
      </c>
      <c r="AY131" s="120" t="s">
        <v>122</v>
      </c>
      <c r="BK131" s="128">
        <f>SUM(BK132:BK133)</f>
        <v>0</v>
      </c>
    </row>
    <row r="132" spans="2:65" s="1" customFormat="1" ht="24.2" customHeight="1">
      <c r="B132" s="30"/>
      <c r="C132" s="131" t="s">
        <v>135</v>
      </c>
      <c r="D132" s="131" t="s">
        <v>125</v>
      </c>
      <c r="E132" s="132" t="s">
        <v>136</v>
      </c>
      <c r="F132" s="133" t="s">
        <v>137</v>
      </c>
      <c r="G132" s="134" t="s">
        <v>138</v>
      </c>
      <c r="H132" s="135">
        <v>0.12</v>
      </c>
      <c r="I132" s="136"/>
      <c r="J132" s="137">
        <f>ROUND(I132*H132,2)</f>
        <v>0</v>
      </c>
      <c r="K132" s="138"/>
      <c r="L132" s="30"/>
      <c r="M132" s="139" t="s">
        <v>1</v>
      </c>
      <c r="N132" s="140" t="s">
        <v>40</v>
      </c>
      <c r="P132" s="141">
        <f>O132*H132</f>
        <v>0</v>
      </c>
      <c r="Q132" s="141">
        <v>0</v>
      </c>
      <c r="R132" s="141">
        <f>Q132*H132</f>
        <v>0</v>
      </c>
      <c r="S132" s="141">
        <v>0</v>
      </c>
      <c r="T132" s="142">
        <f>S132*H132</f>
        <v>0</v>
      </c>
      <c r="AR132" s="143" t="s">
        <v>129</v>
      </c>
      <c r="AT132" s="143" t="s">
        <v>125</v>
      </c>
      <c r="AU132" s="143" t="s">
        <v>85</v>
      </c>
      <c r="AY132" s="15" t="s">
        <v>122</v>
      </c>
      <c r="BE132" s="144">
        <f>IF(N132="základní",J132,0)</f>
        <v>0</v>
      </c>
      <c r="BF132" s="144">
        <f>IF(N132="snížená",J132,0)</f>
        <v>0</v>
      </c>
      <c r="BG132" s="144">
        <f>IF(N132="zákl. přenesená",J132,0)</f>
        <v>0</v>
      </c>
      <c r="BH132" s="144">
        <f>IF(N132="sníž. přenesená",J132,0)</f>
        <v>0</v>
      </c>
      <c r="BI132" s="144">
        <f>IF(N132="nulová",J132,0)</f>
        <v>0</v>
      </c>
      <c r="BJ132" s="15" t="s">
        <v>83</v>
      </c>
      <c r="BK132" s="144">
        <f>ROUND(I132*H132,2)</f>
        <v>0</v>
      </c>
      <c r="BL132" s="15" t="s">
        <v>129</v>
      </c>
      <c r="BM132" s="143" t="s">
        <v>139</v>
      </c>
    </row>
    <row r="133" spans="2:65" s="1" customFormat="1">
      <c r="B133" s="30"/>
      <c r="D133" s="145" t="s">
        <v>131</v>
      </c>
      <c r="F133" s="146" t="s">
        <v>137</v>
      </c>
      <c r="I133" s="147"/>
      <c r="L133" s="30"/>
      <c r="M133" s="148"/>
      <c r="T133" s="54"/>
      <c r="AT133" s="15" t="s">
        <v>131</v>
      </c>
      <c r="AU133" s="15" t="s">
        <v>85</v>
      </c>
    </row>
    <row r="134" spans="2:65" s="11" customFormat="1" ht="25.9" customHeight="1">
      <c r="B134" s="119"/>
      <c r="D134" s="120" t="s">
        <v>74</v>
      </c>
      <c r="E134" s="121" t="s">
        <v>140</v>
      </c>
      <c r="F134" s="121" t="s">
        <v>141</v>
      </c>
      <c r="I134" s="122"/>
      <c r="J134" s="123">
        <f>BK134</f>
        <v>0</v>
      </c>
      <c r="L134" s="119"/>
      <c r="M134" s="124"/>
      <c r="P134" s="125">
        <f>P135+P142+P151+P156</f>
        <v>0</v>
      </c>
      <c r="R134" s="125">
        <f>R135+R142+R151+R156</f>
        <v>0.62214999999999998</v>
      </c>
      <c r="T134" s="126">
        <f>T135+T142+T151+T156</f>
        <v>0</v>
      </c>
      <c r="AR134" s="120" t="s">
        <v>85</v>
      </c>
      <c r="AT134" s="127" t="s">
        <v>74</v>
      </c>
      <c r="AU134" s="127" t="s">
        <v>75</v>
      </c>
      <c r="AY134" s="120" t="s">
        <v>122</v>
      </c>
      <c r="BK134" s="128">
        <f>BK135+BK142+BK151+BK156</f>
        <v>0</v>
      </c>
    </row>
    <row r="135" spans="2:65" s="11" customFormat="1" ht="22.9" customHeight="1">
      <c r="B135" s="119"/>
      <c r="D135" s="120" t="s">
        <v>74</v>
      </c>
      <c r="E135" s="129" t="s">
        <v>142</v>
      </c>
      <c r="F135" s="129" t="s">
        <v>143</v>
      </c>
      <c r="I135" s="122"/>
      <c r="J135" s="130">
        <f>BK135</f>
        <v>0</v>
      </c>
      <c r="L135" s="119"/>
      <c r="M135" s="124"/>
      <c r="P135" s="125">
        <f>SUM(P136:P141)</f>
        <v>0</v>
      </c>
      <c r="R135" s="125">
        <f>SUM(R136:R141)</f>
        <v>0.50539999999999996</v>
      </c>
      <c r="T135" s="126">
        <f>SUM(T136:T141)</f>
        <v>0</v>
      </c>
      <c r="AR135" s="120" t="s">
        <v>85</v>
      </c>
      <c r="AT135" s="127" t="s">
        <v>74</v>
      </c>
      <c r="AU135" s="127" t="s">
        <v>83</v>
      </c>
      <c r="AY135" s="120" t="s">
        <v>122</v>
      </c>
      <c r="BK135" s="128">
        <f>SUM(BK136:BK141)</f>
        <v>0</v>
      </c>
    </row>
    <row r="136" spans="2:65" s="1" customFormat="1" ht="16.5" customHeight="1">
      <c r="B136" s="30"/>
      <c r="C136" s="131" t="s">
        <v>144</v>
      </c>
      <c r="D136" s="131" t="s">
        <v>125</v>
      </c>
      <c r="E136" s="132" t="s">
        <v>145</v>
      </c>
      <c r="F136" s="133" t="s">
        <v>146</v>
      </c>
      <c r="G136" s="134" t="s">
        <v>147</v>
      </c>
      <c r="H136" s="135">
        <v>1</v>
      </c>
      <c r="I136" s="136"/>
      <c r="J136" s="137">
        <f>ROUND(I136*H136,2)</f>
        <v>0</v>
      </c>
      <c r="K136" s="138"/>
      <c r="L136" s="30"/>
      <c r="M136" s="139" t="s">
        <v>1</v>
      </c>
      <c r="N136" s="140" t="s">
        <v>40</v>
      </c>
      <c r="P136" s="141">
        <f>O136*H136</f>
        <v>0</v>
      </c>
      <c r="Q136" s="141">
        <v>0.15</v>
      </c>
      <c r="R136" s="141">
        <f>Q136*H136</f>
        <v>0.15</v>
      </c>
      <c r="S136" s="141">
        <v>0</v>
      </c>
      <c r="T136" s="142">
        <f>S136*H136</f>
        <v>0</v>
      </c>
      <c r="AR136" s="143" t="s">
        <v>148</v>
      </c>
      <c r="AT136" s="143" t="s">
        <v>125</v>
      </c>
      <c r="AU136" s="143" t="s">
        <v>85</v>
      </c>
      <c r="AY136" s="15" t="s">
        <v>122</v>
      </c>
      <c r="BE136" s="144">
        <f>IF(N136="základní",J136,0)</f>
        <v>0</v>
      </c>
      <c r="BF136" s="144">
        <f>IF(N136="snížená",J136,0)</f>
        <v>0</v>
      </c>
      <c r="BG136" s="144">
        <f>IF(N136="zákl. přenesená",J136,0)</f>
        <v>0</v>
      </c>
      <c r="BH136" s="144">
        <f>IF(N136="sníž. přenesená",J136,0)</f>
        <v>0</v>
      </c>
      <c r="BI136" s="144">
        <f>IF(N136="nulová",J136,0)</f>
        <v>0</v>
      </c>
      <c r="BJ136" s="15" t="s">
        <v>83</v>
      </c>
      <c r="BK136" s="144">
        <f>ROUND(I136*H136,2)</f>
        <v>0</v>
      </c>
      <c r="BL136" s="15" t="s">
        <v>148</v>
      </c>
      <c r="BM136" s="143" t="s">
        <v>149</v>
      </c>
    </row>
    <row r="137" spans="2:65" s="1" customFormat="1">
      <c r="B137" s="30"/>
      <c r="D137" s="145" t="s">
        <v>131</v>
      </c>
      <c r="F137" s="146" t="s">
        <v>150</v>
      </c>
      <c r="I137" s="147"/>
      <c r="L137" s="30"/>
      <c r="M137" s="148"/>
      <c r="T137" s="54"/>
      <c r="AT137" s="15" t="s">
        <v>131</v>
      </c>
      <c r="AU137" s="15" t="s">
        <v>85</v>
      </c>
    </row>
    <row r="138" spans="2:65" s="1" customFormat="1" ht="16.5" customHeight="1">
      <c r="B138" s="30"/>
      <c r="C138" s="131" t="s">
        <v>8</v>
      </c>
      <c r="D138" s="131" t="s">
        <v>125</v>
      </c>
      <c r="E138" s="132" t="s">
        <v>151</v>
      </c>
      <c r="F138" s="133" t="s">
        <v>152</v>
      </c>
      <c r="G138" s="134" t="s">
        <v>147</v>
      </c>
      <c r="H138" s="135">
        <v>2</v>
      </c>
      <c r="I138" s="136"/>
      <c r="J138" s="137">
        <f>ROUND(I138*H138,2)</f>
        <v>0</v>
      </c>
      <c r="K138" s="138"/>
      <c r="L138" s="30"/>
      <c r="M138" s="139" t="s">
        <v>1</v>
      </c>
      <c r="N138" s="140" t="s">
        <v>40</v>
      </c>
      <c r="P138" s="141">
        <f>O138*H138</f>
        <v>0</v>
      </c>
      <c r="Q138" s="141">
        <v>0.1777</v>
      </c>
      <c r="R138" s="141">
        <f>Q138*H138</f>
        <v>0.35539999999999999</v>
      </c>
      <c r="S138" s="141">
        <v>0</v>
      </c>
      <c r="T138" s="142">
        <f>S138*H138</f>
        <v>0</v>
      </c>
      <c r="AR138" s="143" t="s">
        <v>148</v>
      </c>
      <c r="AT138" s="143" t="s">
        <v>125</v>
      </c>
      <c r="AU138" s="143" t="s">
        <v>85</v>
      </c>
      <c r="AY138" s="15" t="s">
        <v>122</v>
      </c>
      <c r="BE138" s="144">
        <f>IF(N138="základní",J138,0)</f>
        <v>0</v>
      </c>
      <c r="BF138" s="144">
        <f>IF(N138="snížená",J138,0)</f>
        <v>0</v>
      </c>
      <c r="BG138" s="144">
        <f>IF(N138="zákl. přenesená",J138,0)</f>
        <v>0</v>
      </c>
      <c r="BH138" s="144">
        <f>IF(N138="sníž. přenesená",J138,0)</f>
        <v>0</v>
      </c>
      <c r="BI138" s="144">
        <f>IF(N138="nulová",J138,0)</f>
        <v>0</v>
      </c>
      <c r="BJ138" s="15" t="s">
        <v>83</v>
      </c>
      <c r="BK138" s="144">
        <f>ROUND(I138*H138,2)</f>
        <v>0</v>
      </c>
      <c r="BL138" s="15" t="s">
        <v>148</v>
      </c>
      <c r="BM138" s="143" t="s">
        <v>153</v>
      </c>
    </row>
    <row r="139" spans="2:65" s="1" customFormat="1">
      <c r="B139" s="30"/>
      <c r="D139" s="145" t="s">
        <v>131</v>
      </c>
      <c r="F139" s="146" t="s">
        <v>154</v>
      </c>
      <c r="I139" s="147"/>
      <c r="L139" s="30"/>
      <c r="M139" s="148"/>
      <c r="T139" s="54"/>
      <c r="AT139" s="15" t="s">
        <v>131</v>
      </c>
      <c r="AU139" s="15" t="s">
        <v>85</v>
      </c>
    </row>
    <row r="140" spans="2:65" s="1" customFormat="1" ht="24.2" customHeight="1">
      <c r="B140" s="30"/>
      <c r="C140" s="131" t="s">
        <v>155</v>
      </c>
      <c r="D140" s="131" t="s">
        <v>125</v>
      </c>
      <c r="E140" s="132" t="s">
        <v>156</v>
      </c>
      <c r="F140" s="133" t="s">
        <v>157</v>
      </c>
      <c r="G140" s="134" t="s">
        <v>158</v>
      </c>
      <c r="H140" s="149"/>
      <c r="I140" s="136"/>
      <c r="J140" s="137">
        <f>ROUND(I140*H140,2)</f>
        <v>0</v>
      </c>
      <c r="K140" s="138"/>
      <c r="L140" s="30"/>
      <c r="M140" s="139" t="s">
        <v>1</v>
      </c>
      <c r="N140" s="140" t="s">
        <v>40</v>
      </c>
      <c r="P140" s="141">
        <f>O140*H140</f>
        <v>0</v>
      </c>
      <c r="Q140" s="141">
        <v>0</v>
      </c>
      <c r="R140" s="141">
        <f>Q140*H140</f>
        <v>0</v>
      </c>
      <c r="S140" s="141">
        <v>0</v>
      </c>
      <c r="T140" s="142">
        <f>S140*H140</f>
        <v>0</v>
      </c>
      <c r="AR140" s="143" t="s">
        <v>148</v>
      </c>
      <c r="AT140" s="143" t="s">
        <v>125</v>
      </c>
      <c r="AU140" s="143" t="s">
        <v>85</v>
      </c>
      <c r="AY140" s="15" t="s">
        <v>122</v>
      </c>
      <c r="BE140" s="144">
        <f>IF(N140="základní",J140,0)</f>
        <v>0</v>
      </c>
      <c r="BF140" s="144">
        <f>IF(N140="snížená",J140,0)</f>
        <v>0</v>
      </c>
      <c r="BG140" s="144">
        <f>IF(N140="zákl. přenesená",J140,0)</f>
        <v>0</v>
      </c>
      <c r="BH140" s="144">
        <f>IF(N140="sníž. přenesená",J140,0)</f>
        <v>0</v>
      </c>
      <c r="BI140" s="144">
        <f>IF(N140="nulová",J140,0)</f>
        <v>0</v>
      </c>
      <c r="BJ140" s="15" t="s">
        <v>83</v>
      </c>
      <c r="BK140" s="144">
        <f>ROUND(I140*H140,2)</f>
        <v>0</v>
      </c>
      <c r="BL140" s="15" t="s">
        <v>148</v>
      </c>
      <c r="BM140" s="143" t="s">
        <v>159</v>
      </c>
    </row>
    <row r="141" spans="2:65" s="1" customFormat="1">
      <c r="B141" s="30"/>
      <c r="D141" s="145" t="s">
        <v>131</v>
      </c>
      <c r="F141" s="146" t="s">
        <v>160</v>
      </c>
      <c r="I141" s="147"/>
      <c r="L141" s="30"/>
      <c r="M141" s="148"/>
      <c r="T141" s="54"/>
      <c r="AT141" s="15" t="s">
        <v>131</v>
      </c>
      <c r="AU141" s="15" t="s">
        <v>85</v>
      </c>
    </row>
    <row r="142" spans="2:65" s="11" customFormat="1" ht="22.9" customHeight="1">
      <c r="B142" s="119"/>
      <c r="D142" s="120" t="s">
        <v>74</v>
      </c>
      <c r="E142" s="129" t="s">
        <v>161</v>
      </c>
      <c r="F142" s="129" t="s">
        <v>162</v>
      </c>
      <c r="I142" s="122"/>
      <c r="J142" s="130">
        <f>BK142</f>
        <v>0</v>
      </c>
      <c r="L142" s="119"/>
      <c r="M142" s="124"/>
      <c r="P142" s="125">
        <f>SUM(P143:P150)</f>
        <v>0</v>
      </c>
      <c r="R142" s="125">
        <f>SUM(R143:R150)</f>
        <v>1.6750000000000001E-2</v>
      </c>
      <c r="T142" s="126">
        <f>SUM(T143:T150)</f>
        <v>0</v>
      </c>
      <c r="AR142" s="120" t="s">
        <v>85</v>
      </c>
      <c r="AT142" s="127" t="s">
        <v>74</v>
      </c>
      <c r="AU142" s="127" t="s">
        <v>83</v>
      </c>
      <c r="AY142" s="120" t="s">
        <v>122</v>
      </c>
      <c r="BK142" s="128">
        <f>SUM(BK143:BK150)</f>
        <v>0</v>
      </c>
    </row>
    <row r="143" spans="2:65" s="1" customFormat="1" ht="24.2" customHeight="1">
      <c r="B143" s="30"/>
      <c r="C143" s="131" t="s">
        <v>163</v>
      </c>
      <c r="D143" s="131" t="s">
        <v>125</v>
      </c>
      <c r="E143" s="132" t="s">
        <v>164</v>
      </c>
      <c r="F143" s="133" t="s">
        <v>165</v>
      </c>
      <c r="G143" s="134" t="s">
        <v>166</v>
      </c>
      <c r="H143" s="135">
        <v>25</v>
      </c>
      <c r="I143" s="136"/>
      <c r="J143" s="137">
        <f>ROUND(I143*H143,2)</f>
        <v>0</v>
      </c>
      <c r="K143" s="138"/>
      <c r="L143" s="30"/>
      <c r="M143" s="139" t="s">
        <v>1</v>
      </c>
      <c r="N143" s="140" t="s">
        <v>40</v>
      </c>
      <c r="P143" s="141">
        <f>O143*H143</f>
        <v>0</v>
      </c>
      <c r="Q143" s="141">
        <v>6.7000000000000002E-4</v>
      </c>
      <c r="R143" s="141">
        <f>Q143*H143</f>
        <v>1.6750000000000001E-2</v>
      </c>
      <c r="S143" s="141">
        <v>0</v>
      </c>
      <c r="T143" s="142">
        <f>S143*H143</f>
        <v>0</v>
      </c>
      <c r="AR143" s="143" t="s">
        <v>148</v>
      </c>
      <c r="AT143" s="143" t="s">
        <v>125</v>
      </c>
      <c r="AU143" s="143" t="s">
        <v>85</v>
      </c>
      <c r="AY143" s="15" t="s">
        <v>122</v>
      </c>
      <c r="BE143" s="144">
        <f>IF(N143="základní",J143,0)</f>
        <v>0</v>
      </c>
      <c r="BF143" s="144">
        <f>IF(N143="snížená",J143,0)</f>
        <v>0</v>
      </c>
      <c r="BG143" s="144">
        <f>IF(N143="zákl. přenesená",J143,0)</f>
        <v>0</v>
      </c>
      <c r="BH143" s="144">
        <f>IF(N143="sníž. přenesená",J143,0)</f>
        <v>0</v>
      </c>
      <c r="BI143" s="144">
        <f>IF(N143="nulová",J143,0)</f>
        <v>0</v>
      </c>
      <c r="BJ143" s="15" t="s">
        <v>83</v>
      </c>
      <c r="BK143" s="144">
        <f>ROUND(I143*H143,2)</f>
        <v>0</v>
      </c>
      <c r="BL143" s="15" t="s">
        <v>148</v>
      </c>
      <c r="BM143" s="143" t="s">
        <v>167</v>
      </c>
    </row>
    <row r="144" spans="2:65" s="1" customFormat="1">
      <c r="B144" s="30"/>
      <c r="D144" s="145" t="s">
        <v>131</v>
      </c>
      <c r="F144" s="146" t="s">
        <v>168</v>
      </c>
      <c r="I144" s="147"/>
      <c r="L144" s="30"/>
      <c r="M144" s="148"/>
      <c r="T144" s="54"/>
      <c r="AT144" s="15" t="s">
        <v>131</v>
      </c>
      <c r="AU144" s="15" t="s">
        <v>85</v>
      </c>
    </row>
    <row r="145" spans="2:65" s="12" customFormat="1">
      <c r="B145" s="150"/>
      <c r="D145" s="145" t="s">
        <v>169</v>
      </c>
      <c r="E145" s="151" t="s">
        <v>1</v>
      </c>
      <c r="F145" s="152" t="s">
        <v>170</v>
      </c>
      <c r="H145" s="153">
        <v>25</v>
      </c>
      <c r="I145" s="154"/>
      <c r="L145" s="150"/>
      <c r="M145" s="155"/>
      <c r="T145" s="156"/>
      <c r="AT145" s="151" t="s">
        <v>169</v>
      </c>
      <c r="AU145" s="151" t="s">
        <v>85</v>
      </c>
      <c r="AV145" s="12" t="s">
        <v>85</v>
      </c>
      <c r="AW145" s="12" t="s">
        <v>31</v>
      </c>
      <c r="AX145" s="12" t="s">
        <v>83</v>
      </c>
      <c r="AY145" s="151" t="s">
        <v>122</v>
      </c>
    </row>
    <row r="146" spans="2:65" s="1" customFormat="1" ht="16.5" customHeight="1">
      <c r="B146" s="30"/>
      <c r="C146" s="131" t="s">
        <v>123</v>
      </c>
      <c r="D146" s="131" t="s">
        <v>125</v>
      </c>
      <c r="E146" s="132" t="s">
        <v>171</v>
      </c>
      <c r="F146" s="133" t="s">
        <v>172</v>
      </c>
      <c r="G146" s="134" t="s">
        <v>166</v>
      </c>
      <c r="H146" s="135">
        <v>25</v>
      </c>
      <c r="I146" s="136"/>
      <c r="J146" s="137">
        <f>ROUND(I146*H146,2)</f>
        <v>0</v>
      </c>
      <c r="K146" s="138"/>
      <c r="L146" s="30"/>
      <c r="M146" s="139" t="s">
        <v>1</v>
      </c>
      <c r="N146" s="140" t="s">
        <v>40</v>
      </c>
      <c r="P146" s="141">
        <f>O146*H146</f>
        <v>0</v>
      </c>
      <c r="Q146" s="141">
        <v>0</v>
      </c>
      <c r="R146" s="141">
        <f>Q146*H146</f>
        <v>0</v>
      </c>
      <c r="S146" s="141">
        <v>0</v>
      </c>
      <c r="T146" s="142">
        <f>S146*H146</f>
        <v>0</v>
      </c>
      <c r="AR146" s="143" t="s">
        <v>148</v>
      </c>
      <c r="AT146" s="143" t="s">
        <v>125</v>
      </c>
      <c r="AU146" s="143" t="s">
        <v>85</v>
      </c>
      <c r="AY146" s="15" t="s">
        <v>122</v>
      </c>
      <c r="BE146" s="144">
        <f>IF(N146="základní",J146,0)</f>
        <v>0</v>
      </c>
      <c r="BF146" s="144">
        <f>IF(N146="snížená",J146,0)</f>
        <v>0</v>
      </c>
      <c r="BG146" s="144">
        <f>IF(N146="zákl. přenesená",J146,0)</f>
        <v>0</v>
      </c>
      <c r="BH146" s="144">
        <f>IF(N146="sníž. přenesená",J146,0)</f>
        <v>0</v>
      </c>
      <c r="BI146" s="144">
        <f>IF(N146="nulová",J146,0)</f>
        <v>0</v>
      </c>
      <c r="BJ146" s="15" t="s">
        <v>83</v>
      </c>
      <c r="BK146" s="144">
        <f>ROUND(I146*H146,2)</f>
        <v>0</v>
      </c>
      <c r="BL146" s="15" t="s">
        <v>148</v>
      </c>
      <c r="BM146" s="143" t="s">
        <v>173</v>
      </c>
    </row>
    <row r="147" spans="2:65" s="1" customFormat="1">
      <c r="B147" s="30"/>
      <c r="D147" s="145" t="s">
        <v>131</v>
      </c>
      <c r="F147" s="146" t="s">
        <v>174</v>
      </c>
      <c r="I147" s="147"/>
      <c r="L147" s="30"/>
      <c r="M147" s="148"/>
      <c r="T147" s="54"/>
      <c r="AT147" s="15" t="s">
        <v>131</v>
      </c>
      <c r="AU147" s="15" t="s">
        <v>85</v>
      </c>
    </row>
    <row r="148" spans="2:65" s="12" customFormat="1">
      <c r="B148" s="150"/>
      <c r="D148" s="145" t="s">
        <v>169</v>
      </c>
      <c r="E148" s="151" t="s">
        <v>1</v>
      </c>
      <c r="F148" s="152" t="s">
        <v>170</v>
      </c>
      <c r="H148" s="153">
        <v>25</v>
      </c>
      <c r="I148" s="154"/>
      <c r="L148" s="150"/>
      <c r="M148" s="155"/>
      <c r="T148" s="156"/>
      <c r="AT148" s="151" t="s">
        <v>169</v>
      </c>
      <c r="AU148" s="151" t="s">
        <v>85</v>
      </c>
      <c r="AV148" s="12" t="s">
        <v>85</v>
      </c>
      <c r="AW148" s="12" t="s">
        <v>31</v>
      </c>
      <c r="AX148" s="12" t="s">
        <v>83</v>
      </c>
      <c r="AY148" s="151" t="s">
        <v>122</v>
      </c>
    </row>
    <row r="149" spans="2:65" s="1" customFormat="1" ht="24.2" customHeight="1">
      <c r="B149" s="30"/>
      <c r="C149" s="131" t="s">
        <v>175</v>
      </c>
      <c r="D149" s="131" t="s">
        <v>125</v>
      </c>
      <c r="E149" s="132" t="s">
        <v>176</v>
      </c>
      <c r="F149" s="133" t="s">
        <v>177</v>
      </c>
      <c r="G149" s="134" t="s">
        <v>138</v>
      </c>
      <c r="H149" s="135">
        <v>1.7000000000000001E-2</v>
      </c>
      <c r="I149" s="136"/>
      <c r="J149" s="137">
        <f>ROUND(I149*H149,2)</f>
        <v>0</v>
      </c>
      <c r="K149" s="138"/>
      <c r="L149" s="30"/>
      <c r="M149" s="139" t="s">
        <v>1</v>
      </c>
      <c r="N149" s="140" t="s">
        <v>40</v>
      </c>
      <c r="P149" s="141">
        <f>O149*H149</f>
        <v>0</v>
      </c>
      <c r="Q149" s="141">
        <v>0</v>
      </c>
      <c r="R149" s="141">
        <f>Q149*H149</f>
        <v>0</v>
      </c>
      <c r="S149" s="141">
        <v>0</v>
      </c>
      <c r="T149" s="142">
        <f>S149*H149</f>
        <v>0</v>
      </c>
      <c r="AR149" s="143" t="s">
        <v>148</v>
      </c>
      <c r="AT149" s="143" t="s">
        <v>125</v>
      </c>
      <c r="AU149" s="143" t="s">
        <v>85</v>
      </c>
      <c r="AY149" s="15" t="s">
        <v>122</v>
      </c>
      <c r="BE149" s="144">
        <f>IF(N149="základní",J149,0)</f>
        <v>0</v>
      </c>
      <c r="BF149" s="144">
        <f>IF(N149="snížená",J149,0)</f>
        <v>0</v>
      </c>
      <c r="BG149" s="144">
        <f>IF(N149="zákl. přenesená",J149,0)</f>
        <v>0</v>
      </c>
      <c r="BH149" s="144">
        <f>IF(N149="sníž. přenesená",J149,0)</f>
        <v>0</v>
      </c>
      <c r="BI149" s="144">
        <f>IF(N149="nulová",J149,0)</f>
        <v>0</v>
      </c>
      <c r="BJ149" s="15" t="s">
        <v>83</v>
      </c>
      <c r="BK149" s="144">
        <f>ROUND(I149*H149,2)</f>
        <v>0</v>
      </c>
      <c r="BL149" s="15" t="s">
        <v>148</v>
      </c>
      <c r="BM149" s="143" t="s">
        <v>178</v>
      </c>
    </row>
    <row r="150" spans="2:65" s="1" customFormat="1">
      <c r="B150" s="30"/>
      <c r="D150" s="145" t="s">
        <v>131</v>
      </c>
      <c r="F150" s="146" t="s">
        <v>179</v>
      </c>
      <c r="I150" s="147"/>
      <c r="L150" s="30"/>
      <c r="M150" s="148"/>
      <c r="T150" s="54"/>
      <c r="AT150" s="15" t="s">
        <v>131</v>
      </c>
      <c r="AU150" s="15" t="s">
        <v>85</v>
      </c>
    </row>
    <row r="151" spans="2:65" s="11" customFormat="1" ht="22.9" customHeight="1">
      <c r="B151" s="119"/>
      <c r="D151" s="120" t="s">
        <v>74</v>
      </c>
      <c r="E151" s="129" t="s">
        <v>180</v>
      </c>
      <c r="F151" s="129" t="s">
        <v>181</v>
      </c>
      <c r="I151" s="122"/>
      <c r="J151" s="130">
        <f>BK151</f>
        <v>0</v>
      </c>
      <c r="L151" s="119"/>
      <c r="M151" s="124"/>
      <c r="P151" s="125">
        <f>SUM(P152:P155)</f>
        <v>0</v>
      </c>
      <c r="R151" s="125">
        <f>SUM(R152:R155)</f>
        <v>0.1</v>
      </c>
      <c r="T151" s="126">
        <f>SUM(T152:T155)</f>
        <v>0</v>
      </c>
      <c r="AR151" s="120" t="s">
        <v>85</v>
      </c>
      <c r="AT151" s="127" t="s">
        <v>74</v>
      </c>
      <c r="AU151" s="127" t="s">
        <v>83</v>
      </c>
      <c r="AY151" s="120" t="s">
        <v>122</v>
      </c>
      <c r="BK151" s="128">
        <f>SUM(BK152:BK155)</f>
        <v>0</v>
      </c>
    </row>
    <row r="152" spans="2:65" s="1" customFormat="1" ht="16.5" customHeight="1">
      <c r="B152" s="30"/>
      <c r="C152" s="131" t="s">
        <v>182</v>
      </c>
      <c r="D152" s="131" t="s">
        <v>125</v>
      </c>
      <c r="E152" s="132" t="s">
        <v>183</v>
      </c>
      <c r="F152" s="133" t="s">
        <v>184</v>
      </c>
      <c r="G152" s="134" t="s">
        <v>128</v>
      </c>
      <c r="H152" s="135">
        <v>1</v>
      </c>
      <c r="I152" s="136"/>
      <c r="J152" s="137">
        <f>ROUND(I152*H152,2)</f>
        <v>0</v>
      </c>
      <c r="K152" s="138"/>
      <c r="L152" s="30"/>
      <c r="M152" s="139" t="s">
        <v>1</v>
      </c>
      <c r="N152" s="140" t="s">
        <v>40</v>
      </c>
      <c r="P152" s="141">
        <f>O152*H152</f>
        <v>0</v>
      </c>
      <c r="Q152" s="141">
        <v>0.1</v>
      </c>
      <c r="R152" s="141">
        <f>Q152*H152</f>
        <v>0.1</v>
      </c>
      <c r="S152" s="141">
        <v>0</v>
      </c>
      <c r="T152" s="142">
        <f>S152*H152</f>
        <v>0</v>
      </c>
      <c r="AR152" s="143" t="s">
        <v>148</v>
      </c>
      <c r="AT152" s="143" t="s">
        <v>125</v>
      </c>
      <c r="AU152" s="143" t="s">
        <v>85</v>
      </c>
      <c r="AY152" s="15" t="s">
        <v>122</v>
      </c>
      <c r="BE152" s="144">
        <f>IF(N152="základní",J152,0)</f>
        <v>0</v>
      </c>
      <c r="BF152" s="144">
        <f>IF(N152="snížená",J152,0)</f>
        <v>0</v>
      </c>
      <c r="BG152" s="144">
        <f>IF(N152="zákl. přenesená",J152,0)</f>
        <v>0</v>
      </c>
      <c r="BH152" s="144">
        <f>IF(N152="sníž. přenesená",J152,0)</f>
        <v>0</v>
      </c>
      <c r="BI152" s="144">
        <f>IF(N152="nulová",J152,0)</f>
        <v>0</v>
      </c>
      <c r="BJ152" s="15" t="s">
        <v>83</v>
      </c>
      <c r="BK152" s="144">
        <f>ROUND(I152*H152,2)</f>
        <v>0</v>
      </c>
      <c r="BL152" s="15" t="s">
        <v>148</v>
      </c>
      <c r="BM152" s="143" t="s">
        <v>185</v>
      </c>
    </row>
    <row r="153" spans="2:65" s="1" customFormat="1">
      <c r="B153" s="30"/>
      <c r="D153" s="145" t="s">
        <v>131</v>
      </c>
      <c r="F153" s="146" t="s">
        <v>186</v>
      </c>
      <c r="I153" s="147"/>
      <c r="L153" s="30"/>
      <c r="M153" s="148"/>
      <c r="T153" s="54"/>
      <c r="AT153" s="15" t="s">
        <v>131</v>
      </c>
      <c r="AU153" s="15" t="s">
        <v>85</v>
      </c>
    </row>
    <row r="154" spans="2:65" s="1" customFormat="1" ht="24.2" customHeight="1">
      <c r="B154" s="30"/>
      <c r="C154" s="131" t="s">
        <v>148</v>
      </c>
      <c r="D154" s="131" t="s">
        <v>125</v>
      </c>
      <c r="E154" s="132" t="s">
        <v>187</v>
      </c>
      <c r="F154" s="133" t="s">
        <v>188</v>
      </c>
      <c r="G154" s="134" t="s">
        <v>158</v>
      </c>
      <c r="H154" s="149"/>
      <c r="I154" s="136"/>
      <c r="J154" s="137">
        <f>ROUND(I154*H154,2)</f>
        <v>0</v>
      </c>
      <c r="K154" s="138"/>
      <c r="L154" s="30"/>
      <c r="M154" s="139" t="s">
        <v>1</v>
      </c>
      <c r="N154" s="140" t="s">
        <v>40</v>
      </c>
      <c r="P154" s="141">
        <f>O154*H154</f>
        <v>0</v>
      </c>
      <c r="Q154" s="141">
        <v>0</v>
      </c>
      <c r="R154" s="141">
        <f>Q154*H154</f>
        <v>0</v>
      </c>
      <c r="S154" s="141">
        <v>0</v>
      </c>
      <c r="T154" s="142">
        <f>S154*H154</f>
        <v>0</v>
      </c>
      <c r="AR154" s="143" t="s">
        <v>148</v>
      </c>
      <c r="AT154" s="143" t="s">
        <v>125</v>
      </c>
      <c r="AU154" s="143" t="s">
        <v>85</v>
      </c>
      <c r="AY154" s="15" t="s">
        <v>122</v>
      </c>
      <c r="BE154" s="144">
        <f>IF(N154="základní",J154,0)</f>
        <v>0</v>
      </c>
      <c r="BF154" s="144">
        <f>IF(N154="snížená",J154,0)</f>
        <v>0</v>
      </c>
      <c r="BG154" s="144">
        <f>IF(N154="zákl. přenesená",J154,0)</f>
        <v>0</v>
      </c>
      <c r="BH154" s="144">
        <f>IF(N154="sníž. přenesená",J154,0)</f>
        <v>0</v>
      </c>
      <c r="BI154" s="144">
        <f>IF(N154="nulová",J154,0)</f>
        <v>0</v>
      </c>
      <c r="BJ154" s="15" t="s">
        <v>83</v>
      </c>
      <c r="BK154" s="144">
        <f>ROUND(I154*H154,2)</f>
        <v>0</v>
      </c>
      <c r="BL154" s="15" t="s">
        <v>148</v>
      </c>
      <c r="BM154" s="143" t="s">
        <v>189</v>
      </c>
    </row>
    <row r="155" spans="2:65" s="1" customFormat="1">
      <c r="B155" s="30"/>
      <c r="D155" s="145" t="s">
        <v>131</v>
      </c>
      <c r="F155" s="146" t="s">
        <v>190</v>
      </c>
      <c r="I155" s="147"/>
      <c r="L155" s="30"/>
      <c r="M155" s="148"/>
      <c r="T155" s="54"/>
      <c r="AT155" s="15" t="s">
        <v>131</v>
      </c>
      <c r="AU155" s="15" t="s">
        <v>85</v>
      </c>
    </row>
    <row r="156" spans="2:65" s="11" customFormat="1" ht="22.9" customHeight="1">
      <c r="B156" s="119"/>
      <c r="D156" s="120" t="s">
        <v>74</v>
      </c>
      <c r="E156" s="129" t="s">
        <v>191</v>
      </c>
      <c r="F156" s="129" t="s">
        <v>192</v>
      </c>
      <c r="I156" s="122"/>
      <c r="J156" s="130">
        <f>BK156</f>
        <v>0</v>
      </c>
      <c r="L156" s="119"/>
      <c r="M156" s="124"/>
      <c r="P156" s="125">
        <f>SUM(P157:P164)</f>
        <v>0</v>
      </c>
      <c r="R156" s="125">
        <f>SUM(R157:R164)</f>
        <v>0</v>
      </c>
      <c r="T156" s="126">
        <f>SUM(T157:T164)</f>
        <v>0</v>
      </c>
      <c r="AR156" s="120" t="s">
        <v>85</v>
      </c>
      <c r="AT156" s="127" t="s">
        <v>74</v>
      </c>
      <c r="AU156" s="127" t="s">
        <v>83</v>
      </c>
      <c r="AY156" s="120" t="s">
        <v>122</v>
      </c>
      <c r="BK156" s="128">
        <f>SUM(BK157:BK164)</f>
        <v>0</v>
      </c>
    </row>
    <row r="157" spans="2:65" s="1" customFormat="1" ht="24.2" customHeight="1">
      <c r="B157" s="30"/>
      <c r="C157" s="131" t="s">
        <v>193</v>
      </c>
      <c r="D157" s="131" t="s">
        <v>125</v>
      </c>
      <c r="E157" s="132" t="s">
        <v>194</v>
      </c>
      <c r="F157" s="133" t="s">
        <v>195</v>
      </c>
      <c r="G157" s="134" t="s">
        <v>166</v>
      </c>
      <c r="H157" s="135">
        <v>150</v>
      </c>
      <c r="I157" s="136"/>
      <c r="J157" s="137">
        <f>ROUND(I157*H157,2)</f>
        <v>0</v>
      </c>
      <c r="K157" s="138"/>
      <c r="L157" s="30"/>
      <c r="M157" s="139" t="s">
        <v>1</v>
      </c>
      <c r="N157" s="140" t="s">
        <v>40</v>
      </c>
      <c r="P157" s="141">
        <f>O157*H157</f>
        <v>0</v>
      </c>
      <c r="Q157" s="141">
        <v>0</v>
      </c>
      <c r="R157" s="141">
        <f>Q157*H157</f>
        <v>0</v>
      </c>
      <c r="S157" s="141">
        <v>0</v>
      </c>
      <c r="T157" s="142">
        <f>S157*H157</f>
        <v>0</v>
      </c>
      <c r="AR157" s="143" t="s">
        <v>148</v>
      </c>
      <c r="AT157" s="143" t="s">
        <v>125</v>
      </c>
      <c r="AU157" s="143" t="s">
        <v>85</v>
      </c>
      <c r="AY157" s="15" t="s">
        <v>122</v>
      </c>
      <c r="BE157" s="144">
        <f>IF(N157="základní",J157,0)</f>
        <v>0</v>
      </c>
      <c r="BF157" s="144">
        <f>IF(N157="snížená",J157,0)</f>
        <v>0</v>
      </c>
      <c r="BG157" s="144">
        <f>IF(N157="zákl. přenesená",J157,0)</f>
        <v>0</v>
      </c>
      <c r="BH157" s="144">
        <f>IF(N157="sníž. přenesená",J157,0)</f>
        <v>0</v>
      </c>
      <c r="BI157" s="144">
        <f>IF(N157="nulová",J157,0)</f>
        <v>0</v>
      </c>
      <c r="BJ157" s="15" t="s">
        <v>83</v>
      </c>
      <c r="BK157" s="144">
        <f>ROUND(I157*H157,2)</f>
        <v>0</v>
      </c>
      <c r="BL157" s="15" t="s">
        <v>148</v>
      </c>
      <c r="BM157" s="143" t="s">
        <v>196</v>
      </c>
    </row>
    <row r="158" spans="2:65" s="1" customFormat="1">
      <c r="B158" s="30"/>
      <c r="D158" s="145" t="s">
        <v>131</v>
      </c>
      <c r="F158" s="146" t="s">
        <v>197</v>
      </c>
      <c r="I158" s="147"/>
      <c r="L158" s="30"/>
      <c r="M158" s="148"/>
      <c r="T158" s="54"/>
      <c r="AT158" s="15" t="s">
        <v>131</v>
      </c>
      <c r="AU158" s="15" t="s">
        <v>85</v>
      </c>
    </row>
    <row r="159" spans="2:65" s="1" customFormat="1" ht="16.5" customHeight="1">
      <c r="B159" s="30"/>
      <c r="C159" s="131" t="s">
        <v>198</v>
      </c>
      <c r="D159" s="131" t="s">
        <v>125</v>
      </c>
      <c r="E159" s="132" t="s">
        <v>199</v>
      </c>
      <c r="F159" s="133" t="s">
        <v>200</v>
      </c>
      <c r="G159" s="134" t="s">
        <v>128</v>
      </c>
      <c r="H159" s="135">
        <v>1</v>
      </c>
      <c r="I159" s="136"/>
      <c r="J159" s="137">
        <f>ROUND(I159*H159,2)</f>
        <v>0</v>
      </c>
      <c r="K159" s="138"/>
      <c r="L159" s="30"/>
      <c r="M159" s="139" t="s">
        <v>1</v>
      </c>
      <c r="N159" s="140" t="s">
        <v>40</v>
      </c>
      <c r="P159" s="141">
        <f>O159*H159</f>
        <v>0</v>
      </c>
      <c r="Q159" s="141">
        <v>0</v>
      </c>
      <c r="R159" s="141">
        <f>Q159*H159</f>
        <v>0</v>
      </c>
      <c r="S159" s="141">
        <v>0</v>
      </c>
      <c r="T159" s="142">
        <f>S159*H159</f>
        <v>0</v>
      </c>
      <c r="AR159" s="143" t="s">
        <v>148</v>
      </c>
      <c r="AT159" s="143" t="s">
        <v>125</v>
      </c>
      <c r="AU159" s="143" t="s">
        <v>85</v>
      </c>
      <c r="AY159" s="15" t="s">
        <v>122</v>
      </c>
      <c r="BE159" s="144">
        <f>IF(N159="základní",J159,0)</f>
        <v>0</v>
      </c>
      <c r="BF159" s="144">
        <f>IF(N159="snížená",J159,0)</f>
        <v>0</v>
      </c>
      <c r="BG159" s="144">
        <f>IF(N159="zákl. přenesená",J159,0)</f>
        <v>0</v>
      </c>
      <c r="BH159" s="144">
        <f>IF(N159="sníž. přenesená",J159,0)</f>
        <v>0</v>
      </c>
      <c r="BI159" s="144">
        <f>IF(N159="nulová",J159,0)</f>
        <v>0</v>
      </c>
      <c r="BJ159" s="15" t="s">
        <v>83</v>
      </c>
      <c r="BK159" s="144">
        <f>ROUND(I159*H159,2)</f>
        <v>0</v>
      </c>
      <c r="BL159" s="15" t="s">
        <v>148</v>
      </c>
      <c r="BM159" s="143" t="s">
        <v>201</v>
      </c>
    </row>
    <row r="160" spans="2:65" s="1" customFormat="1">
      <c r="B160" s="30"/>
      <c r="D160" s="145" t="s">
        <v>131</v>
      </c>
      <c r="F160" s="146" t="s">
        <v>202</v>
      </c>
      <c r="I160" s="147"/>
      <c r="L160" s="30"/>
      <c r="M160" s="148"/>
      <c r="T160" s="54"/>
      <c r="AT160" s="15" t="s">
        <v>131</v>
      </c>
      <c r="AU160" s="15" t="s">
        <v>85</v>
      </c>
    </row>
    <row r="161" spans="2:65" s="1" customFormat="1" ht="24.2" customHeight="1">
      <c r="B161" s="30"/>
      <c r="C161" s="131" t="s">
        <v>203</v>
      </c>
      <c r="D161" s="131" t="s">
        <v>125</v>
      </c>
      <c r="E161" s="132" t="s">
        <v>204</v>
      </c>
      <c r="F161" s="133" t="s">
        <v>205</v>
      </c>
      <c r="G161" s="134" t="s">
        <v>128</v>
      </c>
      <c r="H161" s="135">
        <v>1</v>
      </c>
      <c r="I161" s="136"/>
      <c r="J161" s="137">
        <f>ROUND(I161*H161,2)</f>
        <v>0</v>
      </c>
      <c r="K161" s="138"/>
      <c r="L161" s="30"/>
      <c r="M161" s="139" t="s">
        <v>1</v>
      </c>
      <c r="N161" s="140" t="s">
        <v>40</v>
      </c>
      <c r="P161" s="141">
        <f>O161*H161</f>
        <v>0</v>
      </c>
      <c r="Q161" s="141">
        <v>0</v>
      </c>
      <c r="R161" s="141">
        <f>Q161*H161</f>
        <v>0</v>
      </c>
      <c r="S161" s="141">
        <v>0</v>
      </c>
      <c r="T161" s="142">
        <f>S161*H161</f>
        <v>0</v>
      </c>
      <c r="AR161" s="143" t="s">
        <v>148</v>
      </c>
      <c r="AT161" s="143" t="s">
        <v>125</v>
      </c>
      <c r="AU161" s="143" t="s">
        <v>85</v>
      </c>
      <c r="AY161" s="15" t="s">
        <v>122</v>
      </c>
      <c r="BE161" s="144">
        <f>IF(N161="základní",J161,0)</f>
        <v>0</v>
      </c>
      <c r="BF161" s="144">
        <f>IF(N161="snížená",J161,0)</f>
        <v>0</v>
      </c>
      <c r="BG161" s="144">
        <f>IF(N161="zákl. přenesená",J161,0)</f>
        <v>0</v>
      </c>
      <c r="BH161" s="144">
        <f>IF(N161="sníž. přenesená",J161,0)</f>
        <v>0</v>
      </c>
      <c r="BI161" s="144">
        <f>IF(N161="nulová",J161,0)</f>
        <v>0</v>
      </c>
      <c r="BJ161" s="15" t="s">
        <v>83</v>
      </c>
      <c r="BK161" s="144">
        <f>ROUND(I161*H161,2)</f>
        <v>0</v>
      </c>
      <c r="BL161" s="15" t="s">
        <v>148</v>
      </c>
      <c r="BM161" s="143" t="s">
        <v>206</v>
      </c>
    </row>
    <row r="162" spans="2:65" s="1" customFormat="1">
      <c r="B162" s="30"/>
      <c r="D162" s="145" t="s">
        <v>131</v>
      </c>
      <c r="F162" s="146" t="s">
        <v>207</v>
      </c>
      <c r="I162" s="147"/>
      <c r="L162" s="30"/>
      <c r="M162" s="148"/>
      <c r="T162" s="54"/>
      <c r="AT162" s="15" t="s">
        <v>131</v>
      </c>
      <c r="AU162" s="15" t="s">
        <v>85</v>
      </c>
    </row>
    <row r="163" spans="2:65" s="1" customFormat="1" ht="24.2" customHeight="1">
      <c r="B163" s="30"/>
      <c r="C163" s="131" t="s">
        <v>208</v>
      </c>
      <c r="D163" s="131" t="s">
        <v>125</v>
      </c>
      <c r="E163" s="132" t="s">
        <v>209</v>
      </c>
      <c r="F163" s="133" t="s">
        <v>210</v>
      </c>
      <c r="G163" s="134" t="s">
        <v>158</v>
      </c>
      <c r="H163" s="149"/>
      <c r="I163" s="136"/>
      <c r="J163" s="137">
        <f>ROUND(I163*H163,2)</f>
        <v>0</v>
      </c>
      <c r="K163" s="138"/>
      <c r="L163" s="30"/>
      <c r="M163" s="139" t="s">
        <v>1</v>
      </c>
      <c r="N163" s="140" t="s">
        <v>40</v>
      </c>
      <c r="P163" s="141">
        <f>O163*H163</f>
        <v>0</v>
      </c>
      <c r="Q163" s="141">
        <v>0</v>
      </c>
      <c r="R163" s="141">
        <f>Q163*H163</f>
        <v>0</v>
      </c>
      <c r="S163" s="141">
        <v>0</v>
      </c>
      <c r="T163" s="142">
        <f>S163*H163</f>
        <v>0</v>
      </c>
      <c r="AR163" s="143" t="s">
        <v>148</v>
      </c>
      <c r="AT163" s="143" t="s">
        <v>125</v>
      </c>
      <c r="AU163" s="143" t="s">
        <v>85</v>
      </c>
      <c r="AY163" s="15" t="s">
        <v>122</v>
      </c>
      <c r="BE163" s="144">
        <f>IF(N163="základní",J163,0)</f>
        <v>0</v>
      </c>
      <c r="BF163" s="144">
        <f>IF(N163="snížená",J163,0)</f>
        <v>0</v>
      </c>
      <c r="BG163" s="144">
        <f>IF(N163="zákl. přenesená",J163,0)</f>
        <v>0</v>
      </c>
      <c r="BH163" s="144">
        <f>IF(N163="sníž. přenesená",J163,0)</f>
        <v>0</v>
      </c>
      <c r="BI163" s="144">
        <f>IF(N163="nulová",J163,0)</f>
        <v>0</v>
      </c>
      <c r="BJ163" s="15" t="s">
        <v>83</v>
      </c>
      <c r="BK163" s="144">
        <f>ROUND(I163*H163,2)</f>
        <v>0</v>
      </c>
      <c r="BL163" s="15" t="s">
        <v>148</v>
      </c>
      <c r="BM163" s="143" t="s">
        <v>211</v>
      </c>
    </row>
    <row r="164" spans="2:65" s="1" customFormat="1">
      <c r="B164" s="30"/>
      <c r="D164" s="145" t="s">
        <v>131</v>
      </c>
      <c r="F164" s="146" t="s">
        <v>212</v>
      </c>
      <c r="I164" s="147"/>
      <c r="L164" s="30"/>
      <c r="M164" s="148"/>
      <c r="T164" s="54"/>
      <c r="AT164" s="15" t="s">
        <v>131</v>
      </c>
      <c r="AU164" s="15" t="s">
        <v>85</v>
      </c>
    </row>
    <row r="165" spans="2:65" s="11" customFormat="1" ht="25.9" customHeight="1">
      <c r="B165" s="119"/>
      <c r="D165" s="120" t="s">
        <v>74</v>
      </c>
      <c r="E165" s="121" t="s">
        <v>213</v>
      </c>
      <c r="F165" s="121" t="s">
        <v>214</v>
      </c>
      <c r="I165" s="122"/>
      <c r="J165" s="123">
        <f>BK165</f>
        <v>0</v>
      </c>
      <c r="L165" s="119"/>
      <c r="M165" s="124"/>
      <c r="P165" s="125">
        <f>P166</f>
        <v>0</v>
      </c>
      <c r="R165" s="125">
        <f>R166</f>
        <v>0</v>
      </c>
      <c r="T165" s="126">
        <f>T166</f>
        <v>0</v>
      </c>
      <c r="AR165" s="120" t="s">
        <v>215</v>
      </c>
      <c r="AT165" s="127" t="s">
        <v>74</v>
      </c>
      <c r="AU165" s="127" t="s">
        <v>75</v>
      </c>
      <c r="AY165" s="120" t="s">
        <v>122</v>
      </c>
      <c r="BK165" s="128">
        <f>BK166</f>
        <v>0</v>
      </c>
    </row>
    <row r="166" spans="2:65" s="11" customFormat="1" ht="22.9" customHeight="1">
      <c r="B166" s="119"/>
      <c r="D166" s="120" t="s">
        <v>74</v>
      </c>
      <c r="E166" s="129" t="s">
        <v>216</v>
      </c>
      <c r="F166" s="129" t="s">
        <v>217</v>
      </c>
      <c r="I166" s="122"/>
      <c r="J166" s="130">
        <f>BK166</f>
        <v>0</v>
      </c>
      <c r="L166" s="119"/>
      <c r="M166" s="124"/>
      <c r="P166" s="125">
        <f>SUM(P167:P168)</f>
        <v>0</v>
      </c>
      <c r="R166" s="125">
        <f>SUM(R167:R168)</f>
        <v>0</v>
      </c>
      <c r="T166" s="126">
        <f>SUM(T167:T168)</f>
        <v>0</v>
      </c>
      <c r="AR166" s="120" t="s">
        <v>215</v>
      </c>
      <c r="AT166" s="127" t="s">
        <v>74</v>
      </c>
      <c r="AU166" s="127" t="s">
        <v>83</v>
      </c>
      <c r="AY166" s="120" t="s">
        <v>122</v>
      </c>
      <c r="BK166" s="128">
        <f>SUM(BK167:BK168)</f>
        <v>0</v>
      </c>
    </row>
    <row r="167" spans="2:65" s="1" customFormat="1" ht="16.5" customHeight="1">
      <c r="B167" s="30"/>
      <c r="C167" s="131" t="s">
        <v>218</v>
      </c>
      <c r="D167" s="131" t="s">
        <v>125</v>
      </c>
      <c r="E167" s="132" t="s">
        <v>219</v>
      </c>
      <c r="F167" s="133" t="s">
        <v>220</v>
      </c>
      <c r="G167" s="134" t="s">
        <v>221</v>
      </c>
      <c r="H167" s="135">
        <v>1</v>
      </c>
      <c r="I167" s="136"/>
      <c r="J167" s="137">
        <f>ROUND(I167*H167,2)</f>
        <v>0</v>
      </c>
      <c r="K167" s="138"/>
      <c r="L167" s="30"/>
      <c r="M167" s="139" t="s">
        <v>1</v>
      </c>
      <c r="N167" s="140" t="s">
        <v>40</v>
      </c>
      <c r="P167" s="141">
        <f>O167*H167</f>
        <v>0</v>
      </c>
      <c r="Q167" s="141">
        <v>0</v>
      </c>
      <c r="R167" s="141">
        <f>Q167*H167</f>
        <v>0</v>
      </c>
      <c r="S167" s="141">
        <v>0</v>
      </c>
      <c r="T167" s="142">
        <f>S167*H167</f>
        <v>0</v>
      </c>
      <c r="AR167" s="143" t="s">
        <v>222</v>
      </c>
      <c r="AT167" s="143" t="s">
        <v>125</v>
      </c>
      <c r="AU167" s="143" t="s">
        <v>85</v>
      </c>
      <c r="AY167" s="15" t="s">
        <v>122</v>
      </c>
      <c r="BE167" s="144">
        <f>IF(N167="základní",J167,0)</f>
        <v>0</v>
      </c>
      <c r="BF167" s="144">
        <f>IF(N167="snížená",J167,0)</f>
        <v>0</v>
      </c>
      <c r="BG167" s="144">
        <f>IF(N167="zákl. přenesená",J167,0)</f>
        <v>0</v>
      </c>
      <c r="BH167" s="144">
        <f>IF(N167="sníž. přenesená",J167,0)</f>
        <v>0</v>
      </c>
      <c r="BI167" s="144">
        <f>IF(N167="nulová",J167,0)</f>
        <v>0</v>
      </c>
      <c r="BJ167" s="15" t="s">
        <v>83</v>
      </c>
      <c r="BK167" s="144">
        <f>ROUND(I167*H167,2)</f>
        <v>0</v>
      </c>
      <c r="BL167" s="15" t="s">
        <v>222</v>
      </c>
      <c r="BM167" s="143" t="s">
        <v>223</v>
      </c>
    </row>
    <row r="168" spans="2:65" s="1" customFormat="1">
      <c r="B168" s="30"/>
      <c r="D168" s="145" t="s">
        <v>131</v>
      </c>
      <c r="F168" s="146" t="s">
        <v>224</v>
      </c>
      <c r="I168" s="147"/>
      <c r="L168" s="30"/>
      <c r="M168" s="157"/>
      <c r="N168" s="158"/>
      <c r="O168" s="158"/>
      <c r="P168" s="158"/>
      <c r="Q168" s="158"/>
      <c r="R168" s="158"/>
      <c r="S168" s="158"/>
      <c r="T168" s="159"/>
      <c r="AT168" s="15" t="s">
        <v>131</v>
      </c>
      <c r="AU168" s="15" t="s">
        <v>85</v>
      </c>
    </row>
    <row r="169" spans="2:65" s="1" customFormat="1" ht="6.95" customHeight="1">
      <c r="B169" s="42"/>
      <c r="C169" s="43"/>
      <c r="D169" s="43"/>
      <c r="E169" s="43"/>
      <c r="F169" s="43"/>
      <c r="G169" s="43"/>
      <c r="H169" s="43"/>
      <c r="I169" s="43"/>
      <c r="J169" s="43"/>
      <c r="K169" s="43"/>
      <c r="L169" s="30"/>
    </row>
  </sheetData>
  <sheetProtection algorithmName="SHA-512" hashValue="i7YJdisRdYV51DdJl6Ge+VGf8wgzf3u2DmkF53V4qkPqejhUxmXHX9OrX/J3g/ftVVtOGFWJ7mSuftTcOE2ysA==" saltValue="jpzpLFYwpcZ+iyBFitSduyRcUUm68plWY4O2raEeQCTswjOR3HCwLTTHdXa9E97uFqVPaKt+MG7A6Q/0JdkiLg==" spinCount="100000" sheet="1" objects="1" scenarios="1" formatColumns="0" formatRows="0" autoFilter="0"/>
  <autoFilter ref="C125:K168" xr:uid="{00000000-0009-0000-0000-000001000000}"/>
  <mergeCells count="9">
    <mergeCell ref="E87:H87"/>
    <mergeCell ref="E116:H116"/>
    <mergeCell ref="E118:H118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B2:BM233"/>
  <sheetViews>
    <sheetView showGridLines="0" workbookViewId="0"/>
  </sheetViews>
  <sheetFormatPr defaultRowHeight="1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0" width="22.33203125" customWidth="1"/>
    <col min="11" max="11" width="22.33203125" hidden="1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221"/>
      <c r="M2" s="221"/>
      <c r="N2" s="221"/>
      <c r="O2" s="221"/>
      <c r="P2" s="221"/>
      <c r="Q2" s="221"/>
      <c r="R2" s="221"/>
      <c r="S2" s="221"/>
      <c r="T2" s="221"/>
      <c r="U2" s="221"/>
      <c r="V2" s="221"/>
      <c r="AT2" s="15" t="s">
        <v>88</v>
      </c>
    </row>
    <row r="3" spans="2:46" ht="6.95" customHeight="1">
      <c r="B3" s="16"/>
      <c r="C3" s="17"/>
      <c r="D3" s="17"/>
      <c r="E3" s="17"/>
      <c r="F3" s="17"/>
      <c r="G3" s="17"/>
      <c r="H3" s="17"/>
      <c r="I3" s="17"/>
      <c r="J3" s="17"/>
      <c r="K3" s="17"/>
      <c r="L3" s="18"/>
      <c r="AT3" s="15" t="s">
        <v>85</v>
      </c>
    </row>
    <row r="4" spans="2:46" ht="24.95" customHeight="1">
      <c r="B4" s="18"/>
      <c r="D4" s="19" t="s">
        <v>89</v>
      </c>
      <c r="L4" s="18"/>
      <c r="M4" s="86" t="s">
        <v>10</v>
      </c>
      <c r="AT4" s="15" t="s">
        <v>4</v>
      </c>
    </row>
    <row r="5" spans="2:46" ht="6.95" customHeight="1">
      <c r="B5" s="18"/>
      <c r="L5" s="18"/>
    </row>
    <row r="6" spans="2:46" ht="12" customHeight="1">
      <c r="B6" s="18"/>
      <c r="D6" s="25" t="s">
        <v>16</v>
      </c>
      <c r="L6" s="18"/>
    </row>
    <row r="7" spans="2:46" ht="16.5" customHeight="1">
      <c r="B7" s="18"/>
      <c r="E7" s="218" t="str">
        <f>'Rekapitulace stavby'!K6</f>
        <v>Stavební úpravy_PhD_Infra</v>
      </c>
      <c r="F7" s="219"/>
      <c r="G7" s="219"/>
      <c r="H7" s="219"/>
      <c r="L7" s="18"/>
    </row>
    <row r="8" spans="2:46" s="1" customFormat="1" ht="12" customHeight="1">
      <c r="B8" s="30"/>
      <c r="D8" s="25" t="s">
        <v>90</v>
      </c>
      <c r="L8" s="30"/>
    </row>
    <row r="9" spans="2:46" s="1" customFormat="1" ht="30" customHeight="1">
      <c r="B9" s="30"/>
      <c r="E9" s="190" t="s">
        <v>225</v>
      </c>
      <c r="F9" s="217"/>
      <c r="G9" s="217"/>
      <c r="H9" s="217"/>
      <c r="L9" s="30"/>
    </row>
    <row r="10" spans="2:46" s="1" customFormat="1">
      <c r="B10" s="30"/>
      <c r="L10" s="30"/>
    </row>
    <row r="11" spans="2:46" s="1" customFormat="1" ht="12" customHeight="1">
      <c r="B11" s="30"/>
      <c r="D11" s="25" t="s">
        <v>18</v>
      </c>
      <c r="F11" s="23" t="s">
        <v>1</v>
      </c>
      <c r="I11" s="25" t="s">
        <v>19</v>
      </c>
      <c r="J11" s="23" t="s">
        <v>1</v>
      </c>
      <c r="L11" s="30"/>
    </row>
    <row r="12" spans="2:46" s="1" customFormat="1" ht="12" customHeight="1">
      <c r="B12" s="30"/>
      <c r="D12" s="25" t="s">
        <v>20</v>
      </c>
      <c r="F12" s="23" t="s">
        <v>21</v>
      </c>
      <c r="I12" s="25" t="s">
        <v>22</v>
      </c>
      <c r="J12" s="50" t="str">
        <f>'Rekapitulace stavby'!AN8</f>
        <v>12. 2. 2024</v>
      </c>
      <c r="L12" s="30"/>
    </row>
    <row r="13" spans="2:46" s="1" customFormat="1" ht="10.9" customHeight="1">
      <c r="B13" s="30"/>
      <c r="L13" s="30"/>
    </row>
    <row r="14" spans="2:46" s="1" customFormat="1" ht="12" customHeight="1">
      <c r="B14" s="30"/>
      <c r="D14" s="25" t="s">
        <v>24</v>
      </c>
      <c r="I14" s="25" t="s">
        <v>25</v>
      </c>
      <c r="J14" s="23" t="str">
        <f>IF('Rekapitulace stavby'!AN10="","",'Rekapitulace stavby'!AN10)</f>
        <v/>
      </c>
      <c r="L14" s="30"/>
    </row>
    <row r="15" spans="2:46" s="1" customFormat="1" ht="18" customHeight="1">
      <c r="B15" s="30"/>
      <c r="E15" s="23" t="str">
        <f>IF('Rekapitulace stavby'!E11="","",'Rekapitulace stavby'!E11)</f>
        <v xml:space="preserve"> </v>
      </c>
      <c r="I15" s="25" t="s">
        <v>27</v>
      </c>
      <c r="J15" s="23" t="str">
        <f>IF('Rekapitulace stavby'!AN11="","",'Rekapitulace stavby'!AN11)</f>
        <v/>
      </c>
      <c r="L15" s="30"/>
    </row>
    <row r="16" spans="2:46" s="1" customFormat="1" ht="6.95" customHeight="1">
      <c r="B16" s="30"/>
      <c r="L16" s="30"/>
    </row>
    <row r="17" spans="2:12" s="1" customFormat="1" ht="12" customHeight="1">
      <c r="B17" s="30"/>
      <c r="D17" s="25" t="s">
        <v>28</v>
      </c>
      <c r="I17" s="25" t="s">
        <v>25</v>
      </c>
      <c r="J17" s="26" t="str">
        <f>'Rekapitulace stavby'!AN13</f>
        <v>Vyplň údaj</v>
      </c>
      <c r="L17" s="30"/>
    </row>
    <row r="18" spans="2:12" s="1" customFormat="1" ht="18" customHeight="1">
      <c r="B18" s="30"/>
      <c r="E18" s="220" t="str">
        <f>'Rekapitulace stavby'!E14</f>
        <v>Vyplň údaj</v>
      </c>
      <c r="F18" s="209"/>
      <c r="G18" s="209"/>
      <c r="H18" s="209"/>
      <c r="I18" s="25" t="s">
        <v>27</v>
      </c>
      <c r="J18" s="26" t="str">
        <f>'Rekapitulace stavby'!AN14</f>
        <v>Vyplň údaj</v>
      </c>
      <c r="L18" s="30"/>
    </row>
    <row r="19" spans="2:12" s="1" customFormat="1" ht="6.95" customHeight="1">
      <c r="B19" s="30"/>
      <c r="L19" s="30"/>
    </row>
    <row r="20" spans="2:12" s="1" customFormat="1" ht="12" customHeight="1">
      <c r="B20" s="30"/>
      <c r="D20" s="25" t="s">
        <v>30</v>
      </c>
      <c r="I20" s="25" t="s">
        <v>25</v>
      </c>
      <c r="J20" s="23" t="str">
        <f>IF('Rekapitulace stavby'!AN16="","",'Rekapitulace stavby'!AN16)</f>
        <v/>
      </c>
      <c r="L20" s="30"/>
    </row>
    <row r="21" spans="2:12" s="1" customFormat="1" ht="18" customHeight="1">
      <c r="B21" s="30"/>
      <c r="E21" s="23" t="str">
        <f>IF('Rekapitulace stavby'!E17="","",'Rekapitulace stavby'!E17)</f>
        <v xml:space="preserve"> </v>
      </c>
      <c r="I21" s="25" t="s">
        <v>27</v>
      </c>
      <c r="J21" s="23" t="str">
        <f>IF('Rekapitulace stavby'!AN17="","",'Rekapitulace stavby'!AN17)</f>
        <v/>
      </c>
      <c r="L21" s="30"/>
    </row>
    <row r="22" spans="2:12" s="1" customFormat="1" ht="6.95" customHeight="1">
      <c r="B22" s="30"/>
      <c r="L22" s="30"/>
    </row>
    <row r="23" spans="2:12" s="1" customFormat="1" ht="12" customHeight="1">
      <c r="B23" s="30"/>
      <c r="D23" s="25" t="s">
        <v>32</v>
      </c>
      <c r="I23" s="25" t="s">
        <v>25</v>
      </c>
      <c r="J23" s="23" t="s">
        <v>1</v>
      </c>
      <c r="L23" s="30"/>
    </row>
    <row r="24" spans="2:12" s="1" customFormat="1" ht="18" customHeight="1">
      <c r="B24" s="30"/>
      <c r="E24" s="23" t="s">
        <v>33</v>
      </c>
      <c r="I24" s="25" t="s">
        <v>27</v>
      </c>
      <c r="J24" s="23" t="s">
        <v>1</v>
      </c>
      <c r="L24" s="30"/>
    </row>
    <row r="25" spans="2:12" s="1" customFormat="1" ht="6.95" customHeight="1">
      <c r="B25" s="30"/>
      <c r="L25" s="30"/>
    </row>
    <row r="26" spans="2:12" s="1" customFormat="1" ht="12" customHeight="1">
      <c r="B26" s="30"/>
      <c r="D26" s="25" t="s">
        <v>34</v>
      </c>
      <c r="L26" s="30"/>
    </row>
    <row r="27" spans="2:12" s="7" customFormat="1" ht="16.5" customHeight="1">
      <c r="B27" s="87"/>
      <c r="E27" s="213" t="s">
        <v>1</v>
      </c>
      <c r="F27" s="213"/>
      <c r="G27" s="213"/>
      <c r="H27" s="213"/>
      <c r="L27" s="87"/>
    </row>
    <row r="28" spans="2:12" s="1" customFormat="1" ht="6.95" customHeight="1">
      <c r="B28" s="30"/>
      <c r="L28" s="30"/>
    </row>
    <row r="29" spans="2:12" s="1" customFormat="1" ht="6.95" customHeight="1">
      <c r="B29" s="30"/>
      <c r="D29" s="51"/>
      <c r="E29" s="51"/>
      <c r="F29" s="51"/>
      <c r="G29" s="51"/>
      <c r="H29" s="51"/>
      <c r="I29" s="51"/>
      <c r="J29" s="51"/>
      <c r="K29" s="51"/>
      <c r="L29" s="30"/>
    </row>
    <row r="30" spans="2:12" s="1" customFormat="1" ht="25.35" customHeight="1">
      <c r="B30" s="30"/>
      <c r="D30" s="88" t="s">
        <v>35</v>
      </c>
      <c r="J30" s="64">
        <f>ROUND(J131, 2)</f>
        <v>0</v>
      </c>
      <c r="L30" s="30"/>
    </row>
    <row r="31" spans="2:12" s="1" customFormat="1" ht="6.95" customHeight="1">
      <c r="B31" s="30"/>
      <c r="D31" s="51"/>
      <c r="E31" s="51"/>
      <c r="F31" s="51"/>
      <c r="G31" s="51"/>
      <c r="H31" s="51"/>
      <c r="I31" s="51"/>
      <c r="J31" s="51"/>
      <c r="K31" s="51"/>
      <c r="L31" s="30"/>
    </row>
    <row r="32" spans="2:12" s="1" customFormat="1" ht="14.45" customHeight="1">
      <c r="B32" s="30"/>
      <c r="F32" s="33" t="s">
        <v>37</v>
      </c>
      <c r="I32" s="33" t="s">
        <v>36</v>
      </c>
      <c r="J32" s="33" t="s">
        <v>38</v>
      </c>
      <c r="L32" s="30"/>
    </row>
    <row r="33" spans="2:12" s="1" customFormat="1" ht="14.45" customHeight="1">
      <c r="B33" s="30"/>
      <c r="D33" s="53" t="s">
        <v>39</v>
      </c>
      <c r="E33" s="25" t="s">
        <v>40</v>
      </c>
      <c r="F33" s="89">
        <f>ROUND((SUM(BE131:BE232)),  2)</f>
        <v>0</v>
      </c>
      <c r="I33" s="90">
        <v>0.21</v>
      </c>
      <c r="J33" s="89">
        <f>ROUND(((SUM(BE131:BE232))*I33),  2)</f>
        <v>0</v>
      </c>
      <c r="L33" s="30"/>
    </row>
    <row r="34" spans="2:12" s="1" customFormat="1" ht="14.45" customHeight="1">
      <c r="B34" s="30"/>
      <c r="E34" s="25" t="s">
        <v>41</v>
      </c>
      <c r="F34" s="89">
        <f>ROUND((SUM(BF131:BF232)),  2)</f>
        <v>0</v>
      </c>
      <c r="I34" s="90">
        <v>0.12</v>
      </c>
      <c r="J34" s="89">
        <f>ROUND(((SUM(BF131:BF232))*I34),  2)</f>
        <v>0</v>
      </c>
      <c r="L34" s="30"/>
    </row>
    <row r="35" spans="2:12" s="1" customFormat="1" ht="14.45" hidden="1" customHeight="1">
      <c r="B35" s="30"/>
      <c r="E35" s="25" t="s">
        <v>42</v>
      </c>
      <c r="F35" s="89">
        <f>ROUND((SUM(BG131:BG232)),  2)</f>
        <v>0</v>
      </c>
      <c r="I35" s="90">
        <v>0.21</v>
      </c>
      <c r="J35" s="89">
        <f>0</f>
        <v>0</v>
      </c>
      <c r="L35" s="30"/>
    </row>
    <row r="36" spans="2:12" s="1" customFormat="1" ht="14.45" hidden="1" customHeight="1">
      <c r="B36" s="30"/>
      <c r="E36" s="25" t="s">
        <v>43</v>
      </c>
      <c r="F36" s="89">
        <f>ROUND((SUM(BH131:BH232)),  2)</f>
        <v>0</v>
      </c>
      <c r="I36" s="90">
        <v>0.12</v>
      </c>
      <c r="J36" s="89">
        <f>0</f>
        <v>0</v>
      </c>
      <c r="L36" s="30"/>
    </row>
    <row r="37" spans="2:12" s="1" customFormat="1" ht="14.45" hidden="1" customHeight="1">
      <c r="B37" s="30"/>
      <c r="E37" s="25" t="s">
        <v>44</v>
      </c>
      <c r="F37" s="89">
        <f>ROUND((SUM(BI131:BI232)),  2)</f>
        <v>0</v>
      </c>
      <c r="I37" s="90">
        <v>0</v>
      </c>
      <c r="J37" s="89">
        <f>0</f>
        <v>0</v>
      </c>
      <c r="L37" s="30"/>
    </row>
    <row r="38" spans="2:12" s="1" customFormat="1" ht="6.95" customHeight="1">
      <c r="B38" s="30"/>
      <c r="L38" s="30"/>
    </row>
    <row r="39" spans="2:12" s="1" customFormat="1" ht="25.35" customHeight="1">
      <c r="B39" s="30"/>
      <c r="C39" s="91"/>
      <c r="D39" s="92" t="s">
        <v>45</v>
      </c>
      <c r="E39" s="55"/>
      <c r="F39" s="55"/>
      <c r="G39" s="93" t="s">
        <v>46</v>
      </c>
      <c r="H39" s="94" t="s">
        <v>47</v>
      </c>
      <c r="I39" s="55"/>
      <c r="J39" s="95">
        <f>SUM(J30:J37)</f>
        <v>0</v>
      </c>
      <c r="K39" s="96"/>
      <c r="L39" s="30"/>
    </row>
    <row r="40" spans="2:12" s="1" customFormat="1" ht="14.45" customHeight="1">
      <c r="B40" s="30"/>
      <c r="L40" s="30"/>
    </row>
    <row r="41" spans="2:12" ht="14.45" customHeight="1">
      <c r="B41" s="18"/>
      <c r="L41" s="18"/>
    </row>
    <row r="42" spans="2:12" ht="14.45" customHeight="1">
      <c r="B42" s="18"/>
      <c r="L42" s="18"/>
    </row>
    <row r="43" spans="2:12" ht="14.45" customHeight="1">
      <c r="B43" s="18"/>
      <c r="L43" s="18"/>
    </row>
    <row r="44" spans="2:12" ht="14.45" customHeight="1">
      <c r="B44" s="18"/>
      <c r="L44" s="18"/>
    </row>
    <row r="45" spans="2:12" ht="14.45" customHeight="1">
      <c r="B45" s="18"/>
      <c r="L45" s="18"/>
    </row>
    <row r="46" spans="2:12" ht="14.45" customHeight="1">
      <c r="B46" s="18"/>
      <c r="L46" s="18"/>
    </row>
    <row r="47" spans="2:12" ht="14.45" customHeight="1">
      <c r="B47" s="18"/>
      <c r="L47" s="18"/>
    </row>
    <row r="48" spans="2:12" ht="14.45" customHeight="1">
      <c r="B48" s="18"/>
      <c r="L48" s="18"/>
    </row>
    <row r="49" spans="2:12" ht="14.45" customHeight="1">
      <c r="B49" s="18"/>
      <c r="L49" s="18"/>
    </row>
    <row r="50" spans="2:12" s="1" customFormat="1" ht="14.45" customHeight="1">
      <c r="B50" s="30"/>
      <c r="D50" s="39" t="s">
        <v>48</v>
      </c>
      <c r="E50" s="40"/>
      <c r="F50" s="40"/>
      <c r="G50" s="39" t="s">
        <v>49</v>
      </c>
      <c r="H50" s="40"/>
      <c r="I50" s="40"/>
      <c r="J50" s="40"/>
      <c r="K50" s="40"/>
      <c r="L50" s="30"/>
    </row>
    <row r="51" spans="2:12">
      <c r="B51" s="18"/>
      <c r="L51" s="18"/>
    </row>
    <row r="52" spans="2:12">
      <c r="B52" s="18"/>
      <c r="L52" s="18"/>
    </row>
    <row r="53" spans="2:12">
      <c r="B53" s="18"/>
      <c r="L53" s="18"/>
    </row>
    <row r="54" spans="2:12">
      <c r="B54" s="18"/>
      <c r="L54" s="18"/>
    </row>
    <row r="55" spans="2:12">
      <c r="B55" s="18"/>
      <c r="L55" s="18"/>
    </row>
    <row r="56" spans="2:12">
      <c r="B56" s="18"/>
      <c r="L56" s="18"/>
    </row>
    <row r="57" spans="2:12">
      <c r="B57" s="18"/>
      <c r="L57" s="18"/>
    </row>
    <row r="58" spans="2:12">
      <c r="B58" s="18"/>
      <c r="L58" s="18"/>
    </row>
    <row r="59" spans="2:12">
      <c r="B59" s="18"/>
      <c r="L59" s="18"/>
    </row>
    <row r="60" spans="2:12">
      <c r="B60" s="18"/>
      <c r="L60" s="18"/>
    </row>
    <row r="61" spans="2:12" s="1" customFormat="1">
      <c r="B61" s="30"/>
      <c r="D61" s="41" t="s">
        <v>50</v>
      </c>
      <c r="E61" s="32"/>
      <c r="F61" s="97" t="s">
        <v>51</v>
      </c>
      <c r="G61" s="41" t="s">
        <v>50</v>
      </c>
      <c r="H61" s="32"/>
      <c r="I61" s="32"/>
      <c r="J61" s="98" t="s">
        <v>51</v>
      </c>
      <c r="K61" s="32"/>
      <c r="L61" s="30"/>
    </row>
    <row r="62" spans="2:12">
      <c r="B62" s="18"/>
      <c r="L62" s="18"/>
    </row>
    <row r="63" spans="2:12">
      <c r="B63" s="18"/>
      <c r="L63" s="18"/>
    </row>
    <row r="64" spans="2:12">
      <c r="B64" s="18"/>
      <c r="L64" s="18"/>
    </row>
    <row r="65" spans="2:12" s="1" customFormat="1">
      <c r="B65" s="30"/>
      <c r="D65" s="39" t="s">
        <v>52</v>
      </c>
      <c r="E65" s="40"/>
      <c r="F65" s="40"/>
      <c r="G65" s="39" t="s">
        <v>53</v>
      </c>
      <c r="H65" s="40"/>
      <c r="I65" s="40"/>
      <c r="J65" s="40"/>
      <c r="K65" s="40"/>
      <c r="L65" s="30"/>
    </row>
    <row r="66" spans="2:12">
      <c r="B66" s="18"/>
      <c r="L66" s="18"/>
    </row>
    <row r="67" spans="2:12">
      <c r="B67" s="18"/>
      <c r="L67" s="18"/>
    </row>
    <row r="68" spans="2:12">
      <c r="B68" s="18"/>
      <c r="L68" s="18"/>
    </row>
    <row r="69" spans="2:12">
      <c r="B69" s="18"/>
      <c r="L69" s="18"/>
    </row>
    <row r="70" spans="2:12">
      <c r="B70" s="18"/>
      <c r="L70" s="18"/>
    </row>
    <row r="71" spans="2:12">
      <c r="B71" s="18"/>
      <c r="L71" s="18"/>
    </row>
    <row r="72" spans="2:12">
      <c r="B72" s="18"/>
      <c r="L72" s="18"/>
    </row>
    <row r="73" spans="2:12">
      <c r="B73" s="18"/>
      <c r="L73" s="18"/>
    </row>
    <row r="74" spans="2:12">
      <c r="B74" s="18"/>
      <c r="L74" s="18"/>
    </row>
    <row r="75" spans="2:12">
      <c r="B75" s="18"/>
      <c r="L75" s="18"/>
    </row>
    <row r="76" spans="2:12" s="1" customFormat="1">
      <c r="B76" s="30"/>
      <c r="D76" s="41" t="s">
        <v>50</v>
      </c>
      <c r="E76" s="32"/>
      <c r="F76" s="97" t="s">
        <v>51</v>
      </c>
      <c r="G76" s="41" t="s">
        <v>50</v>
      </c>
      <c r="H76" s="32"/>
      <c r="I76" s="32"/>
      <c r="J76" s="98" t="s">
        <v>51</v>
      </c>
      <c r="K76" s="32"/>
      <c r="L76" s="30"/>
    </row>
    <row r="77" spans="2:12" s="1" customFormat="1" ht="14.45" customHeight="1">
      <c r="B77" s="42"/>
      <c r="C77" s="43"/>
      <c r="D77" s="43"/>
      <c r="E77" s="43"/>
      <c r="F77" s="43"/>
      <c r="G77" s="43"/>
      <c r="H77" s="43"/>
      <c r="I77" s="43"/>
      <c r="J77" s="43"/>
      <c r="K77" s="43"/>
      <c r="L77" s="30"/>
    </row>
    <row r="81" spans="2:47" s="1" customFormat="1" ht="6.95" customHeight="1">
      <c r="B81" s="44"/>
      <c r="C81" s="45"/>
      <c r="D81" s="45"/>
      <c r="E81" s="45"/>
      <c r="F81" s="45"/>
      <c r="G81" s="45"/>
      <c r="H81" s="45"/>
      <c r="I81" s="45"/>
      <c r="J81" s="45"/>
      <c r="K81" s="45"/>
      <c r="L81" s="30"/>
    </row>
    <row r="82" spans="2:47" s="1" customFormat="1" ht="24.95" customHeight="1">
      <c r="B82" s="30"/>
      <c r="C82" s="19" t="s">
        <v>92</v>
      </c>
      <c r="L82" s="30"/>
    </row>
    <row r="83" spans="2:47" s="1" customFormat="1" ht="6.95" customHeight="1">
      <c r="B83" s="30"/>
      <c r="L83" s="30"/>
    </row>
    <row r="84" spans="2:47" s="1" customFormat="1" ht="12" customHeight="1">
      <c r="B84" s="30"/>
      <c r="C84" s="25" t="s">
        <v>16</v>
      </c>
      <c r="L84" s="30"/>
    </row>
    <row r="85" spans="2:47" s="1" customFormat="1" ht="16.5" customHeight="1">
      <c r="B85" s="30"/>
      <c r="E85" s="218" t="str">
        <f>E7</f>
        <v>Stavební úpravy_PhD_Infra</v>
      </c>
      <c r="F85" s="219"/>
      <c r="G85" s="219"/>
      <c r="H85" s="219"/>
      <c r="L85" s="30"/>
    </row>
    <row r="86" spans="2:47" s="1" customFormat="1" ht="12" customHeight="1">
      <c r="B86" s="30"/>
      <c r="C86" s="25" t="s">
        <v>90</v>
      </c>
      <c r="L86" s="30"/>
    </row>
    <row r="87" spans="2:47" s="1" customFormat="1" ht="30" customHeight="1">
      <c r="B87" s="30"/>
      <c r="E87" s="190" t="str">
        <f>E9</f>
        <v>2022B - Stavební úpravy - zvýšení čistoty laboratorního prostředí</v>
      </c>
      <c r="F87" s="217"/>
      <c r="G87" s="217"/>
      <c r="H87" s="217"/>
      <c r="L87" s="30"/>
    </row>
    <row r="88" spans="2:47" s="1" customFormat="1" ht="6.95" customHeight="1">
      <c r="B88" s="30"/>
      <c r="L88" s="30"/>
    </row>
    <row r="89" spans="2:47" s="1" customFormat="1" ht="12" customHeight="1">
      <c r="B89" s="30"/>
      <c r="C89" s="25" t="s">
        <v>20</v>
      </c>
      <c r="F89" s="23" t="str">
        <f>F12</f>
        <v>Hradec Králové</v>
      </c>
      <c r="I89" s="25" t="s">
        <v>22</v>
      </c>
      <c r="J89" s="50" t="str">
        <f>IF(J12="","",J12)</f>
        <v>12. 2. 2024</v>
      </c>
      <c r="L89" s="30"/>
    </row>
    <row r="90" spans="2:47" s="1" customFormat="1" ht="6.95" customHeight="1">
      <c r="B90" s="30"/>
      <c r="L90" s="30"/>
    </row>
    <row r="91" spans="2:47" s="1" customFormat="1" ht="15.2" customHeight="1">
      <c r="B91" s="30"/>
      <c r="C91" s="25" t="s">
        <v>24</v>
      </c>
      <c r="F91" s="23" t="str">
        <f>E15</f>
        <v xml:space="preserve"> </v>
      </c>
      <c r="I91" s="25" t="s">
        <v>30</v>
      </c>
      <c r="J91" s="28" t="str">
        <f>E21</f>
        <v xml:space="preserve"> </v>
      </c>
      <c r="L91" s="30"/>
    </row>
    <row r="92" spans="2:47" s="1" customFormat="1" ht="15.2" customHeight="1">
      <c r="B92" s="30"/>
      <c r="C92" s="25" t="s">
        <v>28</v>
      </c>
      <c r="F92" s="23" t="str">
        <f>IF(E18="","",E18)</f>
        <v>Vyplň údaj</v>
      </c>
      <c r="I92" s="25" t="s">
        <v>32</v>
      </c>
      <c r="J92" s="28" t="str">
        <f>E24</f>
        <v>Ing. Martin Brácha</v>
      </c>
      <c r="L92" s="30"/>
    </row>
    <row r="93" spans="2:47" s="1" customFormat="1" ht="10.35" customHeight="1">
      <c r="B93" s="30"/>
      <c r="L93" s="30"/>
    </row>
    <row r="94" spans="2:47" s="1" customFormat="1" ht="29.25" customHeight="1">
      <c r="B94" s="30"/>
      <c r="C94" s="99" t="s">
        <v>93</v>
      </c>
      <c r="D94" s="91"/>
      <c r="E94" s="91"/>
      <c r="F94" s="91"/>
      <c r="G94" s="91"/>
      <c r="H94" s="91"/>
      <c r="I94" s="91"/>
      <c r="J94" s="100" t="s">
        <v>94</v>
      </c>
      <c r="K94" s="91"/>
      <c r="L94" s="30"/>
    </row>
    <row r="95" spans="2:47" s="1" customFormat="1" ht="10.35" customHeight="1">
      <c r="B95" s="30"/>
      <c r="L95" s="30"/>
    </row>
    <row r="96" spans="2:47" s="1" customFormat="1" ht="22.9" customHeight="1">
      <c r="B96" s="30"/>
      <c r="C96" s="101" t="s">
        <v>95</v>
      </c>
      <c r="J96" s="64">
        <f>J131</f>
        <v>0</v>
      </c>
      <c r="L96" s="30"/>
      <c r="AU96" s="15" t="s">
        <v>96</v>
      </c>
    </row>
    <row r="97" spans="2:12" s="8" customFormat="1" ht="24.95" customHeight="1">
      <c r="B97" s="102"/>
      <c r="D97" s="103" t="s">
        <v>97</v>
      </c>
      <c r="E97" s="104"/>
      <c r="F97" s="104"/>
      <c r="G97" s="104"/>
      <c r="H97" s="104"/>
      <c r="I97" s="104"/>
      <c r="J97" s="105">
        <f>J132</f>
        <v>0</v>
      </c>
      <c r="L97" s="102"/>
    </row>
    <row r="98" spans="2:12" s="9" customFormat="1" ht="19.899999999999999" customHeight="1">
      <c r="B98" s="106"/>
      <c r="D98" s="107" t="s">
        <v>99</v>
      </c>
      <c r="E98" s="108"/>
      <c r="F98" s="108"/>
      <c r="G98" s="108"/>
      <c r="H98" s="108"/>
      <c r="I98" s="108"/>
      <c r="J98" s="109">
        <f>J133</f>
        <v>0</v>
      </c>
      <c r="L98" s="106"/>
    </row>
    <row r="99" spans="2:12" s="8" customFormat="1" ht="24.95" customHeight="1">
      <c r="B99" s="102"/>
      <c r="D99" s="103" t="s">
        <v>100</v>
      </c>
      <c r="E99" s="104"/>
      <c r="F99" s="104"/>
      <c r="G99" s="104"/>
      <c r="H99" s="104"/>
      <c r="I99" s="104"/>
      <c r="J99" s="105">
        <f>J136</f>
        <v>0</v>
      </c>
      <c r="L99" s="102"/>
    </row>
    <row r="100" spans="2:12" s="9" customFormat="1" ht="19.899999999999999" customHeight="1">
      <c r="B100" s="106"/>
      <c r="D100" s="107" t="s">
        <v>101</v>
      </c>
      <c r="E100" s="108"/>
      <c r="F100" s="108"/>
      <c r="G100" s="108"/>
      <c r="H100" s="108"/>
      <c r="I100" s="108"/>
      <c r="J100" s="109">
        <f>J137</f>
        <v>0</v>
      </c>
      <c r="L100" s="106"/>
    </row>
    <row r="101" spans="2:12" s="9" customFormat="1" ht="19.899999999999999" customHeight="1">
      <c r="B101" s="106"/>
      <c r="D101" s="107" t="s">
        <v>102</v>
      </c>
      <c r="E101" s="108"/>
      <c r="F101" s="108"/>
      <c r="G101" s="108"/>
      <c r="H101" s="108"/>
      <c r="I101" s="108"/>
      <c r="J101" s="109">
        <f>J148</f>
        <v>0</v>
      </c>
      <c r="L101" s="106"/>
    </row>
    <row r="102" spans="2:12" s="9" customFormat="1" ht="19.899999999999999" customHeight="1">
      <c r="B102" s="106"/>
      <c r="D102" s="107" t="s">
        <v>103</v>
      </c>
      <c r="E102" s="108"/>
      <c r="F102" s="108"/>
      <c r="G102" s="108"/>
      <c r="H102" s="108"/>
      <c r="I102" s="108"/>
      <c r="J102" s="109">
        <f>J155</f>
        <v>0</v>
      </c>
      <c r="L102" s="106"/>
    </row>
    <row r="103" spans="2:12" s="9" customFormat="1" ht="19.899999999999999" customHeight="1">
      <c r="B103" s="106"/>
      <c r="D103" s="107" t="s">
        <v>226</v>
      </c>
      <c r="E103" s="108"/>
      <c r="F103" s="108"/>
      <c r="G103" s="108"/>
      <c r="H103" s="108"/>
      <c r="I103" s="108"/>
      <c r="J103" s="109">
        <f>J160</f>
        <v>0</v>
      </c>
      <c r="L103" s="106"/>
    </row>
    <row r="104" spans="2:12" s="9" customFormat="1" ht="19.899999999999999" customHeight="1">
      <c r="B104" s="106"/>
      <c r="D104" s="107" t="s">
        <v>104</v>
      </c>
      <c r="E104" s="108"/>
      <c r="F104" s="108"/>
      <c r="G104" s="108"/>
      <c r="H104" s="108"/>
      <c r="I104" s="108"/>
      <c r="J104" s="109">
        <f>J163</f>
        <v>0</v>
      </c>
      <c r="L104" s="106"/>
    </row>
    <row r="105" spans="2:12" s="9" customFormat="1" ht="19.899999999999999" customHeight="1">
      <c r="B105" s="106"/>
      <c r="D105" s="107" t="s">
        <v>227</v>
      </c>
      <c r="E105" s="108"/>
      <c r="F105" s="108"/>
      <c r="G105" s="108"/>
      <c r="H105" s="108"/>
      <c r="I105" s="108"/>
      <c r="J105" s="109">
        <f>J174</f>
        <v>0</v>
      </c>
      <c r="L105" s="106"/>
    </row>
    <row r="106" spans="2:12" s="9" customFormat="1" ht="19.899999999999999" customHeight="1">
      <c r="B106" s="106"/>
      <c r="D106" s="107" t="s">
        <v>228</v>
      </c>
      <c r="E106" s="108"/>
      <c r="F106" s="108"/>
      <c r="G106" s="108"/>
      <c r="H106" s="108"/>
      <c r="I106" s="108"/>
      <c r="J106" s="109">
        <f>J177</f>
        <v>0</v>
      </c>
      <c r="L106" s="106"/>
    </row>
    <row r="107" spans="2:12" s="9" customFormat="1" ht="19.899999999999999" customHeight="1">
      <c r="B107" s="106"/>
      <c r="D107" s="107" t="s">
        <v>229</v>
      </c>
      <c r="E107" s="108"/>
      <c r="F107" s="108"/>
      <c r="G107" s="108"/>
      <c r="H107" s="108"/>
      <c r="I107" s="108"/>
      <c r="J107" s="109">
        <f>J180</f>
        <v>0</v>
      </c>
      <c r="L107" s="106"/>
    </row>
    <row r="108" spans="2:12" s="9" customFormat="1" ht="19.899999999999999" customHeight="1">
      <c r="B108" s="106"/>
      <c r="D108" s="107" t="s">
        <v>230</v>
      </c>
      <c r="E108" s="108"/>
      <c r="F108" s="108"/>
      <c r="G108" s="108"/>
      <c r="H108" s="108"/>
      <c r="I108" s="108"/>
      <c r="J108" s="109">
        <f>J190</f>
        <v>0</v>
      </c>
      <c r="L108" s="106"/>
    </row>
    <row r="109" spans="2:12" s="9" customFormat="1" ht="19.899999999999999" customHeight="1">
      <c r="B109" s="106"/>
      <c r="D109" s="107" t="s">
        <v>231</v>
      </c>
      <c r="E109" s="108"/>
      <c r="F109" s="108"/>
      <c r="G109" s="108"/>
      <c r="H109" s="108"/>
      <c r="I109" s="108"/>
      <c r="J109" s="109">
        <f>J200</f>
        <v>0</v>
      </c>
      <c r="L109" s="106"/>
    </row>
    <row r="110" spans="2:12" s="8" customFormat="1" ht="24.95" customHeight="1">
      <c r="B110" s="102"/>
      <c r="D110" s="103" t="s">
        <v>105</v>
      </c>
      <c r="E110" s="104"/>
      <c r="F110" s="104"/>
      <c r="G110" s="104"/>
      <c r="H110" s="104"/>
      <c r="I110" s="104"/>
      <c r="J110" s="105">
        <f>J229</f>
        <v>0</v>
      </c>
      <c r="L110" s="102"/>
    </row>
    <row r="111" spans="2:12" s="9" customFormat="1" ht="19.899999999999999" customHeight="1">
      <c r="B111" s="106"/>
      <c r="D111" s="107" t="s">
        <v>106</v>
      </c>
      <c r="E111" s="108"/>
      <c r="F111" s="108"/>
      <c r="G111" s="108"/>
      <c r="H111" s="108"/>
      <c r="I111" s="108"/>
      <c r="J111" s="109">
        <f>J230</f>
        <v>0</v>
      </c>
      <c r="L111" s="106"/>
    </row>
    <row r="112" spans="2:12" s="1" customFormat="1" ht="21.75" customHeight="1">
      <c r="B112" s="30"/>
      <c r="L112" s="30"/>
    </row>
    <row r="113" spans="2:12" s="1" customFormat="1" ht="6.95" customHeight="1">
      <c r="B113" s="42"/>
      <c r="C113" s="43"/>
      <c r="D113" s="43"/>
      <c r="E113" s="43"/>
      <c r="F113" s="43"/>
      <c r="G113" s="43"/>
      <c r="H113" s="43"/>
      <c r="I113" s="43"/>
      <c r="J113" s="43"/>
      <c r="K113" s="43"/>
      <c r="L113" s="30"/>
    </row>
    <row r="117" spans="2:12" s="1" customFormat="1" ht="6.95" customHeight="1">
      <c r="B117" s="44"/>
      <c r="C117" s="45"/>
      <c r="D117" s="45"/>
      <c r="E117" s="45"/>
      <c r="F117" s="45"/>
      <c r="G117" s="45"/>
      <c r="H117" s="45"/>
      <c r="I117" s="45"/>
      <c r="J117" s="45"/>
      <c r="K117" s="45"/>
      <c r="L117" s="30"/>
    </row>
    <row r="118" spans="2:12" s="1" customFormat="1" ht="24.95" customHeight="1">
      <c r="B118" s="30"/>
      <c r="C118" s="19" t="s">
        <v>107</v>
      </c>
      <c r="L118" s="30"/>
    </row>
    <row r="119" spans="2:12" s="1" customFormat="1" ht="6.95" customHeight="1">
      <c r="B119" s="30"/>
      <c r="L119" s="30"/>
    </row>
    <row r="120" spans="2:12" s="1" customFormat="1" ht="12" customHeight="1">
      <c r="B120" s="30"/>
      <c r="C120" s="25" t="s">
        <v>16</v>
      </c>
      <c r="L120" s="30"/>
    </row>
    <row r="121" spans="2:12" s="1" customFormat="1" ht="16.5" customHeight="1">
      <c r="B121" s="30"/>
      <c r="E121" s="218" t="str">
        <f>E7</f>
        <v>Stavební úpravy_PhD_Infra</v>
      </c>
      <c r="F121" s="219"/>
      <c r="G121" s="219"/>
      <c r="H121" s="219"/>
      <c r="L121" s="30"/>
    </row>
    <row r="122" spans="2:12" s="1" customFormat="1" ht="12" customHeight="1">
      <c r="B122" s="30"/>
      <c r="C122" s="25" t="s">
        <v>90</v>
      </c>
      <c r="L122" s="30"/>
    </row>
    <row r="123" spans="2:12" s="1" customFormat="1" ht="30" customHeight="1">
      <c r="B123" s="30"/>
      <c r="E123" s="190" t="str">
        <f>E9</f>
        <v>2022B - Stavební úpravy - zvýšení čistoty laboratorního prostředí</v>
      </c>
      <c r="F123" s="217"/>
      <c r="G123" s="217"/>
      <c r="H123" s="217"/>
      <c r="L123" s="30"/>
    </row>
    <row r="124" spans="2:12" s="1" customFormat="1" ht="6.95" customHeight="1">
      <c r="B124" s="30"/>
      <c r="L124" s="30"/>
    </row>
    <row r="125" spans="2:12" s="1" customFormat="1" ht="12" customHeight="1">
      <c r="B125" s="30"/>
      <c r="C125" s="25" t="s">
        <v>20</v>
      </c>
      <c r="F125" s="23" t="str">
        <f>F12</f>
        <v>Hradec Králové</v>
      </c>
      <c r="I125" s="25" t="s">
        <v>22</v>
      </c>
      <c r="J125" s="50" t="str">
        <f>IF(J12="","",J12)</f>
        <v>12. 2. 2024</v>
      </c>
      <c r="L125" s="30"/>
    </row>
    <row r="126" spans="2:12" s="1" customFormat="1" ht="6.95" customHeight="1">
      <c r="B126" s="30"/>
      <c r="L126" s="30"/>
    </row>
    <row r="127" spans="2:12" s="1" customFormat="1" ht="15.2" customHeight="1">
      <c r="B127" s="30"/>
      <c r="C127" s="25" t="s">
        <v>24</v>
      </c>
      <c r="F127" s="23" t="str">
        <f>E15</f>
        <v xml:space="preserve"> </v>
      </c>
      <c r="I127" s="25" t="s">
        <v>30</v>
      </c>
      <c r="J127" s="28" t="str">
        <f>E21</f>
        <v xml:space="preserve"> </v>
      </c>
      <c r="L127" s="30"/>
    </row>
    <row r="128" spans="2:12" s="1" customFormat="1" ht="15.2" customHeight="1">
      <c r="B128" s="30"/>
      <c r="C128" s="25" t="s">
        <v>28</v>
      </c>
      <c r="F128" s="23" t="str">
        <f>IF(E18="","",E18)</f>
        <v>Vyplň údaj</v>
      </c>
      <c r="I128" s="25" t="s">
        <v>32</v>
      </c>
      <c r="J128" s="28" t="str">
        <f>E24</f>
        <v>Ing. Martin Brácha</v>
      </c>
      <c r="L128" s="30"/>
    </row>
    <row r="129" spans="2:65" s="1" customFormat="1" ht="10.35" customHeight="1">
      <c r="B129" s="30"/>
      <c r="L129" s="30"/>
    </row>
    <row r="130" spans="2:65" s="10" customFormat="1" ht="29.25" customHeight="1">
      <c r="B130" s="110"/>
      <c r="C130" s="111" t="s">
        <v>108</v>
      </c>
      <c r="D130" s="112" t="s">
        <v>60</v>
      </c>
      <c r="E130" s="112" t="s">
        <v>56</v>
      </c>
      <c r="F130" s="112" t="s">
        <v>57</v>
      </c>
      <c r="G130" s="112" t="s">
        <v>109</v>
      </c>
      <c r="H130" s="112" t="s">
        <v>110</v>
      </c>
      <c r="I130" s="112" t="s">
        <v>111</v>
      </c>
      <c r="J130" s="113" t="s">
        <v>94</v>
      </c>
      <c r="K130" s="114" t="s">
        <v>112</v>
      </c>
      <c r="L130" s="110"/>
      <c r="M130" s="57" t="s">
        <v>1</v>
      </c>
      <c r="N130" s="58" t="s">
        <v>39</v>
      </c>
      <c r="O130" s="58" t="s">
        <v>113</v>
      </c>
      <c r="P130" s="58" t="s">
        <v>114</v>
      </c>
      <c r="Q130" s="58" t="s">
        <v>115</v>
      </c>
      <c r="R130" s="58" t="s">
        <v>116</v>
      </c>
      <c r="S130" s="58" t="s">
        <v>117</v>
      </c>
      <c r="T130" s="59" t="s">
        <v>118</v>
      </c>
    </row>
    <row r="131" spans="2:65" s="1" customFormat="1" ht="22.9" customHeight="1">
      <c r="B131" s="30"/>
      <c r="C131" s="62" t="s">
        <v>119</v>
      </c>
      <c r="J131" s="115">
        <f>BK131</f>
        <v>0</v>
      </c>
      <c r="L131" s="30"/>
      <c r="M131" s="60"/>
      <c r="N131" s="51"/>
      <c r="O131" s="51"/>
      <c r="P131" s="116">
        <f>P132+P136+P229</f>
        <v>0</v>
      </c>
      <c r="Q131" s="51"/>
      <c r="R131" s="116">
        <f>R132+R136+R229</f>
        <v>4.9810497799999993</v>
      </c>
      <c r="S131" s="51"/>
      <c r="T131" s="117">
        <f>T132+T136+T229</f>
        <v>0.20481836</v>
      </c>
      <c r="AT131" s="15" t="s">
        <v>74</v>
      </c>
      <c r="AU131" s="15" t="s">
        <v>96</v>
      </c>
      <c r="BK131" s="118">
        <f>BK132+BK136+BK229</f>
        <v>0</v>
      </c>
    </row>
    <row r="132" spans="2:65" s="11" customFormat="1" ht="25.9" customHeight="1">
      <c r="B132" s="119"/>
      <c r="D132" s="120" t="s">
        <v>74</v>
      </c>
      <c r="E132" s="121" t="s">
        <v>120</v>
      </c>
      <c r="F132" s="121" t="s">
        <v>121</v>
      </c>
      <c r="I132" s="122"/>
      <c r="J132" s="123">
        <f>BK132</f>
        <v>0</v>
      </c>
      <c r="L132" s="119"/>
      <c r="M132" s="124"/>
      <c r="P132" s="125">
        <f>P133</f>
        <v>0</v>
      </c>
      <c r="R132" s="125">
        <f>R133</f>
        <v>0</v>
      </c>
      <c r="T132" s="126">
        <f>T133</f>
        <v>0</v>
      </c>
      <c r="AR132" s="120" t="s">
        <v>83</v>
      </c>
      <c r="AT132" s="127" t="s">
        <v>74</v>
      </c>
      <c r="AU132" s="127" t="s">
        <v>75</v>
      </c>
      <c r="AY132" s="120" t="s">
        <v>122</v>
      </c>
      <c r="BK132" s="128">
        <f>BK133</f>
        <v>0</v>
      </c>
    </row>
    <row r="133" spans="2:65" s="11" customFormat="1" ht="22.9" customHeight="1">
      <c r="B133" s="119"/>
      <c r="D133" s="120" t="s">
        <v>74</v>
      </c>
      <c r="E133" s="129" t="s">
        <v>133</v>
      </c>
      <c r="F133" s="129" t="s">
        <v>134</v>
      </c>
      <c r="I133" s="122"/>
      <c r="J133" s="130">
        <f>BK133</f>
        <v>0</v>
      </c>
      <c r="L133" s="119"/>
      <c r="M133" s="124"/>
      <c r="P133" s="125">
        <f>SUM(P134:P135)</f>
        <v>0</v>
      </c>
      <c r="R133" s="125">
        <f>SUM(R134:R135)</f>
        <v>0</v>
      </c>
      <c r="T133" s="126">
        <f>SUM(T134:T135)</f>
        <v>0</v>
      </c>
      <c r="AR133" s="120" t="s">
        <v>83</v>
      </c>
      <c r="AT133" s="127" t="s">
        <v>74</v>
      </c>
      <c r="AU133" s="127" t="s">
        <v>83</v>
      </c>
      <c r="AY133" s="120" t="s">
        <v>122</v>
      </c>
      <c r="BK133" s="128">
        <f>SUM(BK134:BK135)</f>
        <v>0</v>
      </c>
    </row>
    <row r="134" spans="2:65" s="1" customFormat="1" ht="24.2" customHeight="1">
      <c r="B134" s="30"/>
      <c r="C134" s="131" t="s">
        <v>232</v>
      </c>
      <c r="D134" s="131" t="s">
        <v>125</v>
      </c>
      <c r="E134" s="132" t="s">
        <v>136</v>
      </c>
      <c r="F134" s="133" t="s">
        <v>137</v>
      </c>
      <c r="G134" s="134" t="s">
        <v>138</v>
      </c>
      <c r="H134" s="135">
        <v>4.9809999999999999</v>
      </c>
      <c r="I134" s="136"/>
      <c r="J134" s="137">
        <f>ROUND(I134*H134,2)</f>
        <v>0</v>
      </c>
      <c r="K134" s="138"/>
      <c r="L134" s="30"/>
      <c r="M134" s="139" t="s">
        <v>1</v>
      </c>
      <c r="N134" s="140" t="s">
        <v>40</v>
      </c>
      <c r="P134" s="141">
        <f>O134*H134</f>
        <v>0</v>
      </c>
      <c r="Q134" s="141">
        <v>0</v>
      </c>
      <c r="R134" s="141">
        <f>Q134*H134</f>
        <v>0</v>
      </c>
      <c r="S134" s="141">
        <v>0</v>
      </c>
      <c r="T134" s="142">
        <f>S134*H134</f>
        <v>0</v>
      </c>
      <c r="AR134" s="143" t="s">
        <v>129</v>
      </c>
      <c r="AT134" s="143" t="s">
        <v>125</v>
      </c>
      <c r="AU134" s="143" t="s">
        <v>85</v>
      </c>
      <c r="AY134" s="15" t="s">
        <v>122</v>
      </c>
      <c r="BE134" s="144">
        <f>IF(N134="základní",J134,0)</f>
        <v>0</v>
      </c>
      <c r="BF134" s="144">
        <f>IF(N134="snížená",J134,0)</f>
        <v>0</v>
      </c>
      <c r="BG134" s="144">
        <f>IF(N134="zákl. přenesená",J134,0)</f>
        <v>0</v>
      </c>
      <c r="BH134" s="144">
        <f>IF(N134="sníž. přenesená",J134,0)</f>
        <v>0</v>
      </c>
      <c r="BI134" s="144">
        <f>IF(N134="nulová",J134,0)</f>
        <v>0</v>
      </c>
      <c r="BJ134" s="15" t="s">
        <v>83</v>
      </c>
      <c r="BK134" s="144">
        <f>ROUND(I134*H134,2)</f>
        <v>0</v>
      </c>
      <c r="BL134" s="15" t="s">
        <v>129</v>
      </c>
      <c r="BM134" s="143" t="s">
        <v>233</v>
      </c>
    </row>
    <row r="135" spans="2:65" s="1" customFormat="1">
      <c r="B135" s="30"/>
      <c r="D135" s="145" t="s">
        <v>131</v>
      </c>
      <c r="F135" s="146" t="s">
        <v>137</v>
      </c>
      <c r="I135" s="147"/>
      <c r="L135" s="30"/>
      <c r="M135" s="148"/>
      <c r="T135" s="54"/>
      <c r="AT135" s="15" t="s">
        <v>131</v>
      </c>
      <c r="AU135" s="15" t="s">
        <v>85</v>
      </c>
    </row>
    <row r="136" spans="2:65" s="11" customFormat="1" ht="25.9" customHeight="1">
      <c r="B136" s="119"/>
      <c r="D136" s="120" t="s">
        <v>74</v>
      </c>
      <c r="E136" s="121" t="s">
        <v>140</v>
      </c>
      <c r="F136" s="121" t="s">
        <v>141</v>
      </c>
      <c r="I136" s="122"/>
      <c r="J136" s="123">
        <f>BK136</f>
        <v>0</v>
      </c>
      <c r="L136" s="119"/>
      <c r="M136" s="124"/>
      <c r="P136" s="125">
        <f>P137+P148+P155+P160+P163+P174+P177+P180+P190+P200</f>
        <v>0</v>
      </c>
      <c r="R136" s="125">
        <f>R137+R148+R155+R160+R163+R174+R177+R180+R190+R200</f>
        <v>4.9810497799999993</v>
      </c>
      <c r="T136" s="126">
        <f>T137+T148+T155+T160+T163+T174+T177+T180+T190+T200</f>
        <v>0.20481836</v>
      </c>
      <c r="AR136" s="120" t="s">
        <v>85</v>
      </c>
      <c r="AT136" s="127" t="s">
        <v>74</v>
      </c>
      <c r="AU136" s="127" t="s">
        <v>75</v>
      </c>
      <c r="AY136" s="120" t="s">
        <v>122</v>
      </c>
      <c r="BK136" s="128">
        <f>BK137+BK148+BK155+BK160+BK163+BK174+BK177+BK180+BK190+BK200</f>
        <v>0</v>
      </c>
    </row>
    <row r="137" spans="2:65" s="11" customFormat="1" ht="22.9" customHeight="1">
      <c r="B137" s="119"/>
      <c r="D137" s="120" t="s">
        <v>74</v>
      </c>
      <c r="E137" s="129" t="s">
        <v>142</v>
      </c>
      <c r="F137" s="129" t="s">
        <v>143</v>
      </c>
      <c r="I137" s="122"/>
      <c r="J137" s="130">
        <f>BK137</f>
        <v>0</v>
      </c>
      <c r="L137" s="119"/>
      <c r="M137" s="124"/>
      <c r="P137" s="125">
        <f>SUM(P138:P147)</f>
        <v>0</v>
      </c>
      <c r="R137" s="125">
        <f>SUM(R138:R147)</f>
        <v>1.0107999999999999</v>
      </c>
      <c r="T137" s="126">
        <f>SUM(T138:T147)</f>
        <v>0</v>
      </c>
      <c r="AR137" s="120" t="s">
        <v>85</v>
      </c>
      <c r="AT137" s="127" t="s">
        <v>74</v>
      </c>
      <c r="AU137" s="127" t="s">
        <v>83</v>
      </c>
      <c r="AY137" s="120" t="s">
        <v>122</v>
      </c>
      <c r="BK137" s="128">
        <f>SUM(BK138:BK147)</f>
        <v>0</v>
      </c>
    </row>
    <row r="138" spans="2:65" s="1" customFormat="1" ht="21.75" customHeight="1">
      <c r="B138" s="30"/>
      <c r="C138" s="131" t="s">
        <v>234</v>
      </c>
      <c r="D138" s="131" t="s">
        <v>125</v>
      </c>
      <c r="E138" s="132" t="s">
        <v>235</v>
      </c>
      <c r="F138" s="133" t="s">
        <v>236</v>
      </c>
      <c r="G138" s="134" t="s">
        <v>147</v>
      </c>
      <c r="H138" s="135">
        <v>1</v>
      </c>
      <c r="I138" s="136"/>
      <c r="J138" s="137">
        <f>ROUND(I138*H138,2)</f>
        <v>0</v>
      </c>
      <c r="K138" s="138"/>
      <c r="L138" s="30"/>
      <c r="M138" s="139" t="s">
        <v>1</v>
      </c>
      <c r="N138" s="140" t="s">
        <v>40</v>
      </c>
      <c r="P138" s="141">
        <f>O138*H138</f>
        <v>0</v>
      </c>
      <c r="Q138" s="141">
        <v>0.15</v>
      </c>
      <c r="R138" s="141">
        <f>Q138*H138</f>
        <v>0.15</v>
      </c>
      <c r="S138" s="141">
        <v>0</v>
      </c>
      <c r="T138" s="142">
        <f>S138*H138</f>
        <v>0</v>
      </c>
      <c r="AR138" s="143" t="s">
        <v>148</v>
      </c>
      <c r="AT138" s="143" t="s">
        <v>125</v>
      </c>
      <c r="AU138" s="143" t="s">
        <v>85</v>
      </c>
      <c r="AY138" s="15" t="s">
        <v>122</v>
      </c>
      <c r="BE138" s="144">
        <f>IF(N138="základní",J138,0)</f>
        <v>0</v>
      </c>
      <c r="BF138" s="144">
        <f>IF(N138="snížená",J138,0)</f>
        <v>0</v>
      </c>
      <c r="BG138" s="144">
        <f>IF(N138="zákl. přenesená",J138,0)</f>
        <v>0</v>
      </c>
      <c r="BH138" s="144">
        <f>IF(N138="sníž. přenesená",J138,0)</f>
        <v>0</v>
      </c>
      <c r="BI138" s="144">
        <f>IF(N138="nulová",J138,0)</f>
        <v>0</v>
      </c>
      <c r="BJ138" s="15" t="s">
        <v>83</v>
      </c>
      <c r="BK138" s="144">
        <f>ROUND(I138*H138,2)</f>
        <v>0</v>
      </c>
      <c r="BL138" s="15" t="s">
        <v>148</v>
      </c>
      <c r="BM138" s="143" t="s">
        <v>237</v>
      </c>
    </row>
    <row r="139" spans="2:65" s="1" customFormat="1">
      <c r="B139" s="30"/>
      <c r="D139" s="145" t="s">
        <v>131</v>
      </c>
      <c r="F139" s="146" t="s">
        <v>238</v>
      </c>
      <c r="I139" s="147"/>
      <c r="L139" s="30"/>
      <c r="M139" s="148"/>
      <c r="T139" s="54"/>
      <c r="AT139" s="15" t="s">
        <v>131</v>
      </c>
      <c r="AU139" s="15" t="s">
        <v>85</v>
      </c>
    </row>
    <row r="140" spans="2:65" s="1" customFormat="1" ht="24.2" customHeight="1">
      <c r="B140" s="30"/>
      <c r="C140" s="131" t="s">
        <v>170</v>
      </c>
      <c r="D140" s="131" t="s">
        <v>125</v>
      </c>
      <c r="E140" s="132" t="s">
        <v>239</v>
      </c>
      <c r="F140" s="133" t="s">
        <v>240</v>
      </c>
      <c r="G140" s="134" t="s">
        <v>147</v>
      </c>
      <c r="H140" s="135">
        <v>1</v>
      </c>
      <c r="I140" s="136"/>
      <c r="J140" s="137">
        <f>ROUND(I140*H140,2)</f>
        <v>0</v>
      </c>
      <c r="K140" s="138"/>
      <c r="L140" s="30"/>
      <c r="M140" s="139" t="s">
        <v>1</v>
      </c>
      <c r="N140" s="140" t="s">
        <v>40</v>
      </c>
      <c r="P140" s="141">
        <f>O140*H140</f>
        <v>0</v>
      </c>
      <c r="Q140" s="141">
        <v>0.15</v>
      </c>
      <c r="R140" s="141">
        <f>Q140*H140</f>
        <v>0.15</v>
      </c>
      <c r="S140" s="141">
        <v>0</v>
      </c>
      <c r="T140" s="142">
        <f>S140*H140</f>
        <v>0</v>
      </c>
      <c r="AR140" s="143" t="s">
        <v>148</v>
      </c>
      <c r="AT140" s="143" t="s">
        <v>125</v>
      </c>
      <c r="AU140" s="143" t="s">
        <v>85</v>
      </c>
      <c r="AY140" s="15" t="s">
        <v>122</v>
      </c>
      <c r="BE140" s="144">
        <f>IF(N140="základní",J140,0)</f>
        <v>0</v>
      </c>
      <c r="BF140" s="144">
        <f>IF(N140="snížená",J140,0)</f>
        <v>0</v>
      </c>
      <c r="BG140" s="144">
        <f>IF(N140="zákl. přenesená",J140,0)</f>
        <v>0</v>
      </c>
      <c r="BH140" s="144">
        <f>IF(N140="sníž. přenesená",J140,0)</f>
        <v>0</v>
      </c>
      <c r="BI140" s="144">
        <f>IF(N140="nulová",J140,0)</f>
        <v>0</v>
      </c>
      <c r="BJ140" s="15" t="s">
        <v>83</v>
      </c>
      <c r="BK140" s="144">
        <f>ROUND(I140*H140,2)</f>
        <v>0</v>
      </c>
      <c r="BL140" s="15" t="s">
        <v>148</v>
      </c>
      <c r="BM140" s="143" t="s">
        <v>241</v>
      </c>
    </row>
    <row r="141" spans="2:65" s="1" customFormat="1">
      <c r="B141" s="30"/>
      <c r="D141" s="145" t="s">
        <v>131</v>
      </c>
      <c r="F141" s="146" t="s">
        <v>242</v>
      </c>
      <c r="I141" s="147"/>
      <c r="L141" s="30"/>
      <c r="M141" s="148"/>
      <c r="T141" s="54"/>
      <c r="AT141" s="15" t="s">
        <v>131</v>
      </c>
      <c r="AU141" s="15" t="s">
        <v>85</v>
      </c>
    </row>
    <row r="142" spans="2:65" s="1" customFormat="1" ht="24.2" customHeight="1">
      <c r="B142" s="30"/>
      <c r="C142" s="131" t="s">
        <v>243</v>
      </c>
      <c r="D142" s="131" t="s">
        <v>125</v>
      </c>
      <c r="E142" s="132" t="s">
        <v>244</v>
      </c>
      <c r="F142" s="133" t="s">
        <v>245</v>
      </c>
      <c r="G142" s="134" t="s">
        <v>147</v>
      </c>
      <c r="H142" s="135">
        <v>3</v>
      </c>
      <c r="I142" s="136"/>
      <c r="J142" s="137">
        <f>ROUND(I142*H142,2)</f>
        <v>0</v>
      </c>
      <c r="K142" s="138"/>
      <c r="L142" s="30"/>
      <c r="M142" s="139" t="s">
        <v>1</v>
      </c>
      <c r="N142" s="140" t="s">
        <v>40</v>
      </c>
      <c r="P142" s="141">
        <f>O142*H142</f>
        <v>0</v>
      </c>
      <c r="Q142" s="141">
        <v>0.1777</v>
      </c>
      <c r="R142" s="141">
        <f>Q142*H142</f>
        <v>0.53310000000000002</v>
      </c>
      <c r="S142" s="141">
        <v>0</v>
      </c>
      <c r="T142" s="142">
        <f>S142*H142</f>
        <v>0</v>
      </c>
      <c r="AR142" s="143" t="s">
        <v>148</v>
      </c>
      <c r="AT142" s="143" t="s">
        <v>125</v>
      </c>
      <c r="AU142" s="143" t="s">
        <v>85</v>
      </c>
      <c r="AY142" s="15" t="s">
        <v>122</v>
      </c>
      <c r="BE142" s="144">
        <f>IF(N142="základní",J142,0)</f>
        <v>0</v>
      </c>
      <c r="BF142" s="144">
        <f>IF(N142="snížená",J142,0)</f>
        <v>0</v>
      </c>
      <c r="BG142" s="144">
        <f>IF(N142="zákl. přenesená",J142,0)</f>
        <v>0</v>
      </c>
      <c r="BH142" s="144">
        <f>IF(N142="sníž. přenesená",J142,0)</f>
        <v>0</v>
      </c>
      <c r="BI142" s="144">
        <f>IF(N142="nulová",J142,0)</f>
        <v>0</v>
      </c>
      <c r="BJ142" s="15" t="s">
        <v>83</v>
      </c>
      <c r="BK142" s="144">
        <f>ROUND(I142*H142,2)</f>
        <v>0</v>
      </c>
      <c r="BL142" s="15" t="s">
        <v>148</v>
      </c>
      <c r="BM142" s="143" t="s">
        <v>246</v>
      </c>
    </row>
    <row r="143" spans="2:65" s="1" customFormat="1">
      <c r="B143" s="30"/>
      <c r="D143" s="145" t="s">
        <v>131</v>
      </c>
      <c r="F143" s="146" t="s">
        <v>247</v>
      </c>
      <c r="I143" s="147"/>
      <c r="L143" s="30"/>
      <c r="M143" s="148"/>
      <c r="T143" s="54"/>
      <c r="AT143" s="15" t="s">
        <v>131</v>
      </c>
      <c r="AU143" s="15" t="s">
        <v>85</v>
      </c>
    </row>
    <row r="144" spans="2:65" s="1" customFormat="1" ht="24.2" customHeight="1">
      <c r="B144" s="30"/>
      <c r="C144" s="131" t="s">
        <v>248</v>
      </c>
      <c r="D144" s="131" t="s">
        <v>125</v>
      </c>
      <c r="E144" s="132" t="s">
        <v>249</v>
      </c>
      <c r="F144" s="133" t="s">
        <v>250</v>
      </c>
      <c r="G144" s="134" t="s">
        <v>147</v>
      </c>
      <c r="H144" s="135">
        <v>1</v>
      </c>
      <c r="I144" s="136"/>
      <c r="J144" s="137">
        <f>ROUND(I144*H144,2)</f>
        <v>0</v>
      </c>
      <c r="K144" s="138"/>
      <c r="L144" s="30"/>
      <c r="M144" s="139" t="s">
        <v>1</v>
      </c>
      <c r="N144" s="140" t="s">
        <v>40</v>
      </c>
      <c r="P144" s="141">
        <f>O144*H144</f>
        <v>0</v>
      </c>
      <c r="Q144" s="141">
        <v>0.1777</v>
      </c>
      <c r="R144" s="141">
        <f>Q144*H144</f>
        <v>0.1777</v>
      </c>
      <c r="S144" s="141">
        <v>0</v>
      </c>
      <c r="T144" s="142">
        <f>S144*H144</f>
        <v>0</v>
      </c>
      <c r="AR144" s="143" t="s">
        <v>148</v>
      </c>
      <c r="AT144" s="143" t="s">
        <v>125</v>
      </c>
      <c r="AU144" s="143" t="s">
        <v>85</v>
      </c>
      <c r="AY144" s="15" t="s">
        <v>122</v>
      </c>
      <c r="BE144" s="144">
        <f>IF(N144="základní",J144,0)</f>
        <v>0</v>
      </c>
      <c r="BF144" s="144">
        <f>IF(N144="snížená",J144,0)</f>
        <v>0</v>
      </c>
      <c r="BG144" s="144">
        <f>IF(N144="zákl. přenesená",J144,0)</f>
        <v>0</v>
      </c>
      <c r="BH144" s="144">
        <f>IF(N144="sníž. přenesená",J144,0)</f>
        <v>0</v>
      </c>
      <c r="BI144" s="144">
        <f>IF(N144="nulová",J144,0)</f>
        <v>0</v>
      </c>
      <c r="BJ144" s="15" t="s">
        <v>83</v>
      </c>
      <c r="BK144" s="144">
        <f>ROUND(I144*H144,2)</f>
        <v>0</v>
      </c>
      <c r="BL144" s="15" t="s">
        <v>148</v>
      </c>
      <c r="BM144" s="143" t="s">
        <v>251</v>
      </c>
    </row>
    <row r="145" spans="2:65" s="1" customFormat="1">
      <c r="B145" s="30"/>
      <c r="D145" s="145" t="s">
        <v>131</v>
      </c>
      <c r="F145" s="146" t="s">
        <v>252</v>
      </c>
      <c r="I145" s="147"/>
      <c r="L145" s="30"/>
      <c r="M145" s="148"/>
      <c r="T145" s="54"/>
      <c r="AT145" s="15" t="s">
        <v>131</v>
      </c>
      <c r="AU145" s="15" t="s">
        <v>85</v>
      </c>
    </row>
    <row r="146" spans="2:65" s="1" customFormat="1" ht="24.2" customHeight="1">
      <c r="B146" s="30"/>
      <c r="C146" s="131" t="s">
        <v>253</v>
      </c>
      <c r="D146" s="131" t="s">
        <v>125</v>
      </c>
      <c r="E146" s="132" t="s">
        <v>156</v>
      </c>
      <c r="F146" s="133" t="s">
        <v>157</v>
      </c>
      <c r="G146" s="134" t="s">
        <v>158</v>
      </c>
      <c r="H146" s="149"/>
      <c r="I146" s="136"/>
      <c r="J146" s="137">
        <f>ROUND(I146*H146,2)</f>
        <v>0</v>
      </c>
      <c r="K146" s="138"/>
      <c r="L146" s="30"/>
      <c r="M146" s="139" t="s">
        <v>1</v>
      </c>
      <c r="N146" s="140" t="s">
        <v>40</v>
      </c>
      <c r="P146" s="141">
        <f>O146*H146</f>
        <v>0</v>
      </c>
      <c r="Q146" s="141">
        <v>0</v>
      </c>
      <c r="R146" s="141">
        <f>Q146*H146</f>
        <v>0</v>
      </c>
      <c r="S146" s="141">
        <v>0</v>
      </c>
      <c r="T146" s="142">
        <f>S146*H146</f>
        <v>0</v>
      </c>
      <c r="AR146" s="143" t="s">
        <v>148</v>
      </c>
      <c r="AT146" s="143" t="s">
        <v>125</v>
      </c>
      <c r="AU146" s="143" t="s">
        <v>85</v>
      </c>
      <c r="AY146" s="15" t="s">
        <v>122</v>
      </c>
      <c r="BE146" s="144">
        <f>IF(N146="základní",J146,0)</f>
        <v>0</v>
      </c>
      <c r="BF146" s="144">
        <f>IF(N146="snížená",J146,0)</f>
        <v>0</v>
      </c>
      <c r="BG146" s="144">
        <f>IF(N146="zákl. přenesená",J146,0)</f>
        <v>0</v>
      </c>
      <c r="BH146" s="144">
        <f>IF(N146="sníž. přenesená",J146,0)</f>
        <v>0</v>
      </c>
      <c r="BI146" s="144">
        <f>IF(N146="nulová",J146,0)</f>
        <v>0</v>
      </c>
      <c r="BJ146" s="15" t="s">
        <v>83</v>
      </c>
      <c r="BK146" s="144">
        <f>ROUND(I146*H146,2)</f>
        <v>0</v>
      </c>
      <c r="BL146" s="15" t="s">
        <v>148</v>
      </c>
      <c r="BM146" s="143" t="s">
        <v>254</v>
      </c>
    </row>
    <row r="147" spans="2:65" s="1" customFormat="1">
      <c r="B147" s="30"/>
      <c r="D147" s="145" t="s">
        <v>131</v>
      </c>
      <c r="F147" s="146" t="s">
        <v>160</v>
      </c>
      <c r="I147" s="147"/>
      <c r="L147" s="30"/>
      <c r="M147" s="148"/>
      <c r="T147" s="54"/>
      <c r="AT147" s="15" t="s">
        <v>131</v>
      </c>
      <c r="AU147" s="15" t="s">
        <v>85</v>
      </c>
    </row>
    <row r="148" spans="2:65" s="11" customFormat="1" ht="22.9" customHeight="1">
      <c r="B148" s="119"/>
      <c r="D148" s="120" t="s">
        <v>74</v>
      </c>
      <c r="E148" s="129" t="s">
        <v>161</v>
      </c>
      <c r="F148" s="129" t="s">
        <v>162</v>
      </c>
      <c r="I148" s="122"/>
      <c r="J148" s="130">
        <f>BK148</f>
        <v>0</v>
      </c>
      <c r="L148" s="119"/>
      <c r="M148" s="124"/>
      <c r="P148" s="125">
        <f>SUM(P149:P154)</f>
        <v>0</v>
      </c>
      <c r="R148" s="125">
        <f>SUM(R149:R154)</f>
        <v>6.0299999999999999E-2</v>
      </c>
      <c r="T148" s="126">
        <f>SUM(T149:T154)</f>
        <v>0</v>
      </c>
      <c r="AR148" s="120" t="s">
        <v>85</v>
      </c>
      <c r="AT148" s="127" t="s">
        <v>74</v>
      </c>
      <c r="AU148" s="127" t="s">
        <v>83</v>
      </c>
      <c r="AY148" s="120" t="s">
        <v>122</v>
      </c>
      <c r="BK148" s="128">
        <f>SUM(BK149:BK154)</f>
        <v>0</v>
      </c>
    </row>
    <row r="149" spans="2:65" s="1" customFormat="1" ht="24.2" customHeight="1">
      <c r="B149" s="30"/>
      <c r="C149" s="131" t="s">
        <v>255</v>
      </c>
      <c r="D149" s="131" t="s">
        <v>125</v>
      </c>
      <c r="E149" s="132" t="s">
        <v>164</v>
      </c>
      <c r="F149" s="133" t="s">
        <v>165</v>
      </c>
      <c r="G149" s="134" t="s">
        <v>166</v>
      </c>
      <c r="H149" s="135">
        <v>90</v>
      </c>
      <c r="I149" s="136"/>
      <c r="J149" s="137">
        <f>ROUND(I149*H149,2)</f>
        <v>0</v>
      </c>
      <c r="K149" s="138"/>
      <c r="L149" s="30"/>
      <c r="M149" s="139" t="s">
        <v>1</v>
      </c>
      <c r="N149" s="140" t="s">
        <v>40</v>
      </c>
      <c r="P149" s="141">
        <f>O149*H149</f>
        <v>0</v>
      </c>
      <c r="Q149" s="141">
        <v>6.7000000000000002E-4</v>
      </c>
      <c r="R149" s="141">
        <f>Q149*H149</f>
        <v>6.0299999999999999E-2</v>
      </c>
      <c r="S149" s="141">
        <v>0</v>
      </c>
      <c r="T149" s="142">
        <f>S149*H149</f>
        <v>0</v>
      </c>
      <c r="AR149" s="143" t="s">
        <v>148</v>
      </c>
      <c r="AT149" s="143" t="s">
        <v>125</v>
      </c>
      <c r="AU149" s="143" t="s">
        <v>85</v>
      </c>
      <c r="AY149" s="15" t="s">
        <v>122</v>
      </c>
      <c r="BE149" s="144">
        <f>IF(N149="základní",J149,0)</f>
        <v>0</v>
      </c>
      <c r="BF149" s="144">
        <f>IF(N149="snížená",J149,0)</f>
        <v>0</v>
      </c>
      <c r="BG149" s="144">
        <f>IF(N149="zákl. přenesená",J149,0)</f>
        <v>0</v>
      </c>
      <c r="BH149" s="144">
        <f>IF(N149="sníž. přenesená",J149,0)</f>
        <v>0</v>
      </c>
      <c r="BI149" s="144">
        <f>IF(N149="nulová",J149,0)</f>
        <v>0</v>
      </c>
      <c r="BJ149" s="15" t="s">
        <v>83</v>
      </c>
      <c r="BK149" s="144">
        <f>ROUND(I149*H149,2)</f>
        <v>0</v>
      </c>
      <c r="BL149" s="15" t="s">
        <v>148</v>
      </c>
      <c r="BM149" s="143" t="s">
        <v>256</v>
      </c>
    </row>
    <row r="150" spans="2:65" s="1" customFormat="1">
      <c r="B150" s="30"/>
      <c r="D150" s="145" t="s">
        <v>131</v>
      </c>
      <c r="F150" s="146" t="s">
        <v>168</v>
      </c>
      <c r="I150" s="147"/>
      <c r="L150" s="30"/>
      <c r="M150" s="148"/>
      <c r="T150" s="54"/>
      <c r="AT150" s="15" t="s">
        <v>131</v>
      </c>
      <c r="AU150" s="15" t="s">
        <v>85</v>
      </c>
    </row>
    <row r="151" spans="2:65" s="1" customFormat="1" ht="16.5" customHeight="1">
      <c r="B151" s="30"/>
      <c r="C151" s="131" t="s">
        <v>257</v>
      </c>
      <c r="D151" s="131" t="s">
        <v>125</v>
      </c>
      <c r="E151" s="132" t="s">
        <v>171</v>
      </c>
      <c r="F151" s="133" t="s">
        <v>172</v>
      </c>
      <c r="G151" s="134" t="s">
        <v>166</v>
      </c>
      <c r="H151" s="135">
        <v>90</v>
      </c>
      <c r="I151" s="136"/>
      <c r="J151" s="137">
        <f>ROUND(I151*H151,2)</f>
        <v>0</v>
      </c>
      <c r="K151" s="138"/>
      <c r="L151" s="30"/>
      <c r="M151" s="139" t="s">
        <v>1</v>
      </c>
      <c r="N151" s="140" t="s">
        <v>40</v>
      </c>
      <c r="P151" s="141">
        <f>O151*H151</f>
        <v>0</v>
      </c>
      <c r="Q151" s="141">
        <v>0</v>
      </c>
      <c r="R151" s="141">
        <f>Q151*H151</f>
        <v>0</v>
      </c>
      <c r="S151" s="141">
        <v>0</v>
      </c>
      <c r="T151" s="142">
        <f>S151*H151</f>
        <v>0</v>
      </c>
      <c r="AR151" s="143" t="s">
        <v>148</v>
      </c>
      <c r="AT151" s="143" t="s">
        <v>125</v>
      </c>
      <c r="AU151" s="143" t="s">
        <v>85</v>
      </c>
      <c r="AY151" s="15" t="s">
        <v>122</v>
      </c>
      <c r="BE151" s="144">
        <f>IF(N151="základní",J151,0)</f>
        <v>0</v>
      </c>
      <c r="BF151" s="144">
        <f>IF(N151="snížená",J151,0)</f>
        <v>0</v>
      </c>
      <c r="BG151" s="144">
        <f>IF(N151="zákl. přenesená",J151,0)</f>
        <v>0</v>
      </c>
      <c r="BH151" s="144">
        <f>IF(N151="sníž. přenesená",J151,0)</f>
        <v>0</v>
      </c>
      <c r="BI151" s="144">
        <f>IF(N151="nulová",J151,0)</f>
        <v>0</v>
      </c>
      <c r="BJ151" s="15" t="s">
        <v>83</v>
      </c>
      <c r="BK151" s="144">
        <f>ROUND(I151*H151,2)</f>
        <v>0</v>
      </c>
      <c r="BL151" s="15" t="s">
        <v>148</v>
      </c>
      <c r="BM151" s="143" t="s">
        <v>258</v>
      </c>
    </row>
    <row r="152" spans="2:65" s="1" customFormat="1">
      <c r="B152" s="30"/>
      <c r="D152" s="145" t="s">
        <v>131</v>
      </c>
      <c r="F152" s="146" t="s">
        <v>174</v>
      </c>
      <c r="I152" s="147"/>
      <c r="L152" s="30"/>
      <c r="M152" s="148"/>
      <c r="T152" s="54"/>
      <c r="AT152" s="15" t="s">
        <v>131</v>
      </c>
      <c r="AU152" s="15" t="s">
        <v>85</v>
      </c>
    </row>
    <row r="153" spans="2:65" s="1" customFormat="1" ht="24.2" customHeight="1">
      <c r="B153" s="30"/>
      <c r="C153" s="131" t="s">
        <v>259</v>
      </c>
      <c r="D153" s="131" t="s">
        <v>125</v>
      </c>
      <c r="E153" s="132" t="s">
        <v>176</v>
      </c>
      <c r="F153" s="133" t="s">
        <v>177</v>
      </c>
      <c r="G153" s="134" t="s">
        <v>138</v>
      </c>
      <c r="H153" s="135">
        <v>0.06</v>
      </c>
      <c r="I153" s="136"/>
      <c r="J153" s="137">
        <f>ROUND(I153*H153,2)</f>
        <v>0</v>
      </c>
      <c r="K153" s="138"/>
      <c r="L153" s="30"/>
      <c r="M153" s="139" t="s">
        <v>1</v>
      </c>
      <c r="N153" s="140" t="s">
        <v>40</v>
      </c>
      <c r="P153" s="141">
        <f>O153*H153</f>
        <v>0</v>
      </c>
      <c r="Q153" s="141">
        <v>0</v>
      </c>
      <c r="R153" s="141">
        <f>Q153*H153</f>
        <v>0</v>
      </c>
      <c r="S153" s="141">
        <v>0</v>
      </c>
      <c r="T153" s="142">
        <f>S153*H153</f>
        <v>0</v>
      </c>
      <c r="AR153" s="143" t="s">
        <v>148</v>
      </c>
      <c r="AT153" s="143" t="s">
        <v>125</v>
      </c>
      <c r="AU153" s="143" t="s">
        <v>85</v>
      </c>
      <c r="AY153" s="15" t="s">
        <v>122</v>
      </c>
      <c r="BE153" s="144">
        <f>IF(N153="základní",J153,0)</f>
        <v>0</v>
      </c>
      <c r="BF153" s="144">
        <f>IF(N153="snížená",J153,0)</f>
        <v>0</v>
      </c>
      <c r="BG153" s="144">
        <f>IF(N153="zákl. přenesená",J153,0)</f>
        <v>0</v>
      </c>
      <c r="BH153" s="144">
        <f>IF(N153="sníž. přenesená",J153,0)</f>
        <v>0</v>
      </c>
      <c r="BI153" s="144">
        <f>IF(N153="nulová",J153,0)</f>
        <v>0</v>
      </c>
      <c r="BJ153" s="15" t="s">
        <v>83</v>
      </c>
      <c r="BK153" s="144">
        <f>ROUND(I153*H153,2)</f>
        <v>0</v>
      </c>
      <c r="BL153" s="15" t="s">
        <v>148</v>
      </c>
      <c r="BM153" s="143" t="s">
        <v>260</v>
      </c>
    </row>
    <row r="154" spans="2:65" s="1" customFormat="1">
      <c r="B154" s="30"/>
      <c r="D154" s="145" t="s">
        <v>131</v>
      </c>
      <c r="F154" s="146" t="s">
        <v>179</v>
      </c>
      <c r="I154" s="147"/>
      <c r="L154" s="30"/>
      <c r="M154" s="148"/>
      <c r="T154" s="54"/>
      <c r="AT154" s="15" t="s">
        <v>131</v>
      </c>
      <c r="AU154" s="15" t="s">
        <v>85</v>
      </c>
    </row>
    <row r="155" spans="2:65" s="11" customFormat="1" ht="22.9" customHeight="1">
      <c r="B155" s="119"/>
      <c r="D155" s="120" t="s">
        <v>74</v>
      </c>
      <c r="E155" s="129" t="s">
        <v>180</v>
      </c>
      <c r="F155" s="129" t="s">
        <v>181</v>
      </c>
      <c r="I155" s="122"/>
      <c r="J155" s="130">
        <f>BK155</f>
        <v>0</v>
      </c>
      <c r="L155" s="119"/>
      <c r="M155" s="124"/>
      <c r="P155" s="125">
        <f>SUM(P156:P159)</f>
        <v>0</v>
      </c>
      <c r="R155" s="125">
        <f>SUM(R156:R159)</f>
        <v>0.2</v>
      </c>
      <c r="T155" s="126">
        <f>SUM(T156:T159)</f>
        <v>0</v>
      </c>
      <c r="AR155" s="120" t="s">
        <v>85</v>
      </c>
      <c r="AT155" s="127" t="s">
        <v>74</v>
      </c>
      <c r="AU155" s="127" t="s">
        <v>83</v>
      </c>
      <c r="AY155" s="120" t="s">
        <v>122</v>
      </c>
      <c r="BK155" s="128">
        <f>SUM(BK156:BK159)</f>
        <v>0</v>
      </c>
    </row>
    <row r="156" spans="2:65" s="1" customFormat="1" ht="16.5" customHeight="1">
      <c r="B156" s="30"/>
      <c r="C156" s="131" t="s">
        <v>261</v>
      </c>
      <c r="D156" s="131" t="s">
        <v>125</v>
      </c>
      <c r="E156" s="132" t="s">
        <v>183</v>
      </c>
      <c r="F156" s="133" t="s">
        <v>184</v>
      </c>
      <c r="G156" s="134" t="s">
        <v>128</v>
      </c>
      <c r="H156" s="135">
        <v>2</v>
      </c>
      <c r="I156" s="136"/>
      <c r="J156" s="137">
        <f>ROUND(I156*H156,2)</f>
        <v>0</v>
      </c>
      <c r="K156" s="138"/>
      <c r="L156" s="30"/>
      <c r="M156" s="139" t="s">
        <v>1</v>
      </c>
      <c r="N156" s="140" t="s">
        <v>40</v>
      </c>
      <c r="P156" s="141">
        <f>O156*H156</f>
        <v>0</v>
      </c>
      <c r="Q156" s="141">
        <v>0.1</v>
      </c>
      <c r="R156" s="141">
        <f>Q156*H156</f>
        <v>0.2</v>
      </c>
      <c r="S156" s="141">
        <v>0</v>
      </c>
      <c r="T156" s="142">
        <f>S156*H156</f>
        <v>0</v>
      </c>
      <c r="AR156" s="143" t="s">
        <v>148</v>
      </c>
      <c r="AT156" s="143" t="s">
        <v>125</v>
      </c>
      <c r="AU156" s="143" t="s">
        <v>85</v>
      </c>
      <c r="AY156" s="15" t="s">
        <v>122</v>
      </c>
      <c r="BE156" s="144">
        <f>IF(N156="základní",J156,0)</f>
        <v>0</v>
      </c>
      <c r="BF156" s="144">
        <f>IF(N156="snížená",J156,0)</f>
        <v>0</v>
      </c>
      <c r="BG156" s="144">
        <f>IF(N156="zákl. přenesená",J156,0)</f>
        <v>0</v>
      </c>
      <c r="BH156" s="144">
        <f>IF(N156="sníž. přenesená",J156,0)</f>
        <v>0</v>
      </c>
      <c r="BI156" s="144">
        <f>IF(N156="nulová",J156,0)</f>
        <v>0</v>
      </c>
      <c r="BJ156" s="15" t="s">
        <v>83</v>
      </c>
      <c r="BK156" s="144">
        <f>ROUND(I156*H156,2)</f>
        <v>0</v>
      </c>
      <c r="BL156" s="15" t="s">
        <v>148</v>
      </c>
      <c r="BM156" s="143" t="s">
        <v>262</v>
      </c>
    </row>
    <row r="157" spans="2:65" s="1" customFormat="1">
      <c r="B157" s="30"/>
      <c r="D157" s="145" t="s">
        <v>131</v>
      </c>
      <c r="F157" s="146" t="s">
        <v>186</v>
      </c>
      <c r="I157" s="147"/>
      <c r="L157" s="30"/>
      <c r="M157" s="148"/>
      <c r="T157" s="54"/>
      <c r="AT157" s="15" t="s">
        <v>131</v>
      </c>
      <c r="AU157" s="15" t="s">
        <v>85</v>
      </c>
    </row>
    <row r="158" spans="2:65" s="1" customFormat="1" ht="24.2" customHeight="1">
      <c r="B158" s="30"/>
      <c r="C158" s="131" t="s">
        <v>263</v>
      </c>
      <c r="D158" s="131" t="s">
        <v>125</v>
      </c>
      <c r="E158" s="132" t="s">
        <v>187</v>
      </c>
      <c r="F158" s="133" t="s">
        <v>188</v>
      </c>
      <c r="G158" s="134" t="s">
        <v>158</v>
      </c>
      <c r="H158" s="149"/>
      <c r="I158" s="136"/>
      <c r="J158" s="137">
        <f>ROUND(I158*H158,2)</f>
        <v>0</v>
      </c>
      <c r="K158" s="138"/>
      <c r="L158" s="30"/>
      <c r="M158" s="139" t="s">
        <v>1</v>
      </c>
      <c r="N158" s="140" t="s">
        <v>40</v>
      </c>
      <c r="P158" s="141">
        <f>O158*H158</f>
        <v>0</v>
      </c>
      <c r="Q158" s="141">
        <v>0</v>
      </c>
      <c r="R158" s="141">
        <f>Q158*H158</f>
        <v>0</v>
      </c>
      <c r="S158" s="141">
        <v>0</v>
      </c>
      <c r="T158" s="142">
        <f>S158*H158</f>
        <v>0</v>
      </c>
      <c r="AR158" s="143" t="s">
        <v>148</v>
      </c>
      <c r="AT158" s="143" t="s">
        <v>125</v>
      </c>
      <c r="AU158" s="143" t="s">
        <v>85</v>
      </c>
      <c r="AY158" s="15" t="s">
        <v>122</v>
      </c>
      <c r="BE158" s="144">
        <f>IF(N158="základní",J158,0)</f>
        <v>0</v>
      </c>
      <c r="BF158" s="144">
        <f>IF(N158="snížená",J158,0)</f>
        <v>0</v>
      </c>
      <c r="BG158" s="144">
        <f>IF(N158="zákl. přenesená",J158,0)</f>
        <v>0</v>
      </c>
      <c r="BH158" s="144">
        <f>IF(N158="sníž. přenesená",J158,0)</f>
        <v>0</v>
      </c>
      <c r="BI158" s="144">
        <f>IF(N158="nulová",J158,0)</f>
        <v>0</v>
      </c>
      <c r="BJ158" s="15" t="s">
        <v>83</v>
      </c>
      <c r="BK158" s="144">
        <f>ROUND(I158*H158,2)</f>
        <v>0</v>
      </c>
      <c r="BL158" s="15" t="s">
        <v>148</v>
      </c>
      <c r="BM158" s="143" t="s">
        <v>264</v>
      </c>
    </row>
    <row r="159" spans="2:65" s="1" customFormat="1">
      <c r="B159" s="30"/>
      <c r="D159" s="145" t="s">
        <v>131</v>
      </c>
      <c r="F159" s="146" t="s">
        <v>190</v>
      </c>
      <c r="I159" s="147"/>
      <c r="L159" s="30"/>
      <c r="M159" s="148"/>
      <c r="T159" s="54"/>
      <c r="AT159" s="15" t="s">
        <v>131</v>
      </c>
      <c r="AU159" s="15" t="s">
        <v>85</v>
      </c>
    </row>
    <row r="160" spans="2:65" s="11" customFormat="1" ht="22.9" customHeight="1">
      <c r="B160" s="119"/>
      <c r="D160" s="120" t="s">
        <v>74</v>
      </c>
      <c r="E160" s="129" t="s">
        <v>265</v>
      </c>
      <c r="F160" s="129" t="s">
        <v>266</v>
      </c>
      <c r="I160" s="122"/>
      <c r="J160" s="130">
        <f>BK160</f>
        <v>0</v>
      </c>
      <c r="L160" s="119"/>
      <c r="M160" s="124"/>
      <c r="P160" s="125">
        <f>SUM(P161:P162)</f>
        <v>0</v>
      </c>
      <c r="R160" s="125">
        <f>SUM(R161:R162)</f>
        <v>0.6</v>
      </c>
      <c r="T160" s="126">
        <f>SUM(T161:T162)</f>
        <v>0</v>
      </c>
      <c r="AR160" s="120" t="s">
        <v>85</v>
      </c>
      <c r="AT160" s="127" t="s">
        <v>74</v>
      </c>
      <c r="AU160" s="127" t="s">
        <v>83</v>
      </c>
      <c r="AY160" s="120" t="s">
        <v>122</v>
      </c>
      <c r="BK160" s="128">
        <f>SUM(BK161:BK162)</f>
        <v>0</v>
      </c>
    </row>
    <row r="161" spans="2:65" s="1" customFormat="1" ht="33" customHeight="1">
      <c r="B161" s="30"/>
      <c r="C161" s="131" t="s">
        <v>198</v>
      </c>
      <c r="D161" s="131" t="s">
        <v>125</v>
      </c>
      <c r="E161" s="132" t="s">
        <v>267</v>
      </c>
      <c r="F161" s="133" t="s">
        <v>268</v>
      </c>
      <c r="G161" s="134" t="s">
        <v>128</v>
      </c>
      <c r="H161" s="135">
        <v>4</v>
      </c>
      <c r="I161" s="136"/>
      <c r="J161" s="137">
        <f>ROUND(I161*H161,2)</f>
        <v>0</v>
      </c>
      <c r="K161" s="138"/>
      <c r="L161" s="30"/>
      <c r="M161" s="139" t="s">
        <v>1</v>
      </c>
      <c r="N161" s="140" t="s">
        <v>40</v>
      </c>
      <c r="P161" s="141">
        <f>O161*H161</f>
        <v>0</v>
      </c>
      <c r="Q161" s="141">
        <v>0.15</v>
      </c>
      <c r="R161" s="141">
        <f>Q161*H161</f>
        <v>0.6</v>
      </c>
      <c r="S161" s="141">
        <v>0</v>
      </c>
      <c r="T161" s="142">
        <f>S161*H161</f>
        <v>0</v>
      </c>
      <c r="AR161" s="143" t="s">
        <v>148</v>
      </c>
      <c r="AT161" s="143" t="s">
        <v>125</v>
      </c>
      <c r="AU161" s="143" t="s">
        <v>85</v>
      </c>
      <c r="AY161" s="15" t="s">
        <v>122</v>
      </c>
      <c r="BE161" s="144">
        <f>IF(N161="základní",J161,0)</f>
        <v>0</v>
      </c>
      <c r="BF161" s="144">
        <f>IF(N161="snížená",J161,0)</f>
        <v>0</v>
      </c>
      <c r="BG161" s="144">
        <f>IF(N161="zákl. přenesená",J161,0)</f>
        <v>0</v>
      </c>
      <c r="BH161" s="144">
        <f>IF(N161="sníž. přenesená",J161,0)</f>
        <v>0</v>
      </c>
      <c r="BI161" s="144">
        <f>IF(N161="nulová",J161,0)</f>
        <v>0</v>
      </c>
      <c r="BJ161" s="15" t="s">
        <v>83</v>
      </c>
      <c r="BK161" s="144">
        <f>ROUND(I161*H161,2)</f>
        <v>0</v>
      </c>
      <c r="BL161" s="15" t="s">
        <v>148</v>
      </c>
      <c r="BM161" s="143" t="s">
        <v>269</v>
      </c>
    </row>
    <row r="162" spans="2:65" s="1" customFormat="1">
      <c r="B162" s="30"/>
      <c r="D162" s="145" t="s">
        <v>131</v>
      </c>
      <c r="F162" s="146" t="s">
        <v>270</v>
      </c>
      <c r="I162" s="147"/>
      <c r="L162" s="30"/>
      <c r="M162" s="148"/>
      <c r="T162" s="54"/>
      <c r="AT162" s="15" t="s">
        <v>131</v>
      </c>
      <c r="AU162" s="15" t="s">
        <v>85</v>
      </c>
    </row>
    <row r="163" spans="2:65" s="11" customFormat="1" ht="22.9" customHeight="1">
      <c r="B163" s="119"/>
      <c r="D163" s="120" t="s">
        <v>74</v>
      </c>
      <c r="E163" s="129" t="s">
        <v>191</v>
      </c>
      <c r="F163" s="129" t="s">
        <v>192</v>
      </c>
      <c r="I163" s="122"/>
      <c r="J163" s="130">
        <f>BK163</f>
        <v>0</v>
      </c>
      <c r="L163" s="119"/>
      <c r="M163" s="124"/>
      <c r="P163" s="125">
        <f>SUM(P164:P173)</f>
        <v>0</v>
      </c>
      <c r="R163" s="125">
        <f>SUM(R164:R173)</f>
        <v>0</v>
      </c>
      <c r="T163" s="126">
        <f>SUM(T164:T173)</f>
        <v>0</v>
      </c>
      <c r="AR163" s="120" t="s">
        <v>85</v>
      </c>
      <c r="AT163" s="127" t="s">
        <v>74</v>
      </c>
      <c r="AU163" s="127" t="s">
        <v>83</v>
      </c>
      <c r="AY163" s="120" t="s">
        <v>122</v>
      </c>
      <c r="BK163" s="128">
        <f>SUM(BK164:BK173)</f>
        <v>0</v>
      </c>
    </row>
    <row r="164" spans="2:65" s="1" customFormat="1" ht="24.2" customHeight="1">
      <c r="B164" s="30"/>
      <c r="C164" s="131" t="s">
        <v>271</v>
      </c>
      <c r="D164" s="131" t="s">
        <v>125</v>
      </c>
      <c r="E164" s="132" t="s">
        <v>194</v>
      </c>
      <c r="F164" s="133" t="s">
        <v>195</v>
      </c>
      <c r="G164" s="134" t="s">
        <v>166</v>
      </c>
      <c r="H164" s="135">
        <v>150</v>
      </c>
      <c r="I164" s="136"/>
      <c r="J164" s="137">
        <f>ROUND(I164*H164,2)</f>
        <v>0</v>
      </c>
      <c r="K164" s="138"/>
      <c r="L164" s="30"/>
      <c r="M164" s="139" t="s">
        <v>1</v>
      </c>
      <c r="N164" s="140" t="s">
        <v>40</v>
      </c>
      <c r="P164" s="141">
        <f>O164*H164</f>
        <v>0</v>
      </c>
      <c r="Q164" s="141">
        <v>0</v>
      </c>
      <c r="R164" s="141">
        <f>Q164*H164</f>
        <v>0</v>
      </c>
      <c r="S164" s="141">
        <v>0</v>
      </c>
      <c r="T164" s="142">
        <f>S164*H164</f>
        <v>0</v>
      </c>
      <c r="AR164" s="143" t="s">
        <v>148</v>
      </c>
      <c r="AT164" s="143" t="s">
        <v>125</v>
      </c>
      <c r="AU164" s="143" t="s">
        <v>85</v>
      </c>
      <c r="AY164" s="15" t="s">
        <v>122</v>
      </c>
      <c r="BE164" s="144">
        <f>IF(N164="základní",J164,0)</f>
        <v>0</v>
      </c>
      <c r="BF164" s="144">
        <f>IF(N164="snížená",J164,0)</f>
        <v>0</v>
      </c>
      <c r="BG164" s="144">
        <f>IF(N164="zákl. přenesená",J164,0)</f>
        <v>0</v>
      </c>
      <c r="BH164" s="144">
        <f>IF(N164="sníž. přenesená",J164,0)</f>
        <v>0</v>
      </c>
      <c r="BI164" s="144">
        <f>IF(N164="nulová",J164,0)</f>
        <v>0</v>
      </c>
      <c r="BJ164" s="15" t="s">
        <v>83</v>
      </c>
      <c r="BK164" s="144">
        <f>ROUND(I164*H164,2)</f>
        <v>0</v>
      </c>
      <c r="BL164" s="15" t="s">
        <v>148</v>
      </c>
      <c r="BM164" s="143" t="s">
        <v>272</v>
      </c>
    </row>
    <row r="165" spans="2:65" s="1" customFormat="1">
      <c r="B165" s="30"/>
      <c r="D165" s="145" t="s">
        <v>131</v>
      </c>
      <c r="F165" s="146" t="s">
        <v>197</v>
      </c>
      <c r="I165" s="147"/>
      <c r="L165" s="30"/>
      <c r="M165" s="148"/>
      <c r="T165" s="54"/>
      <c r="AT165" s="15" t="s">
        <v>131</v>
      </c>
      <c r="AU165" s="15" t="s">
        <v>85</v>
      </c>
    </row>
    <row r="166" spans="2:65" s="1" customFormat="1" ht="16.5" customHeight="1">
      <c r="B166" s="30"/>
      <c r="C166" s="131" t="s">
        <v>273</v>
      </c>
      <c r="D166" s="131" t="s">
        <v>125</v>
      </c>
      <c r="E166" s="132" t="s">
        <v>199</v>
      </c>
      <c r="F166" s="133" t="s">
        <v>200</v>
      </c>
      <c r="G166" s="134" t="s">
        <v>128</v>
      </c>
      <c r="H166" s="135">
        <v>2</v>
      </c>
      <c r="I166" s="136"/>
      <c r="J166" s="137">
        <f>ROUND(I166*H166,2)</f>
        <v>0</v>
      </c>
      <c r="K166" s="138"/>
      <c r="L166" s="30"/>
      <c r="M166" s="139" t="s">
        <v>1</v>
      </c>
      <c r="N166" s="140" t="s">
        <v>40</v>
      </c>
      <c r="P166" s="141">
        <f>O166*H166</f>
        <v>0</v>
      </c>
      <c r="Q166" s="141">
        <v>0</v>
      </c>
      <c r="R166" s="141">
        <f>Q166*H166</f>
        <v>0</v>
      </c>
      <c r="S166" s="141">
        <v>0</v>
      </c>
      <c r="T166" s="142">
        <f>S166*H166</f>
        <v>0</v>
      </c>
      <c r="AR166" s="143" t="s">
        <v>148</v>
      </c>
      <c r="AT166" s="143" t="s">
        <v>125</v>
      </c>
      <c r="AU166" s="143" t="s">
        <v>85</v>
      </c>
      <c r="AY166" s="15" t="s">
        <v>122</v>
      </c>
      <c r="BE166" s="144">
        <f>IF(N166="základní",J166,0)</f>
        <v>0</v>
      </c>
      <c r="BF166" s="144">
        <f>IF(N166="snížená",J166,0)</f>
        <v>0</v>
      </c>
      <c r="BG166" s="144">
        <f>IF(N166="zákl. přenesená",J166,0)</f>
        <v>0</v>
      </c>
      <c r="BH166" s="144">
        <f>IF(N166="sníž. přenesená",J166,0)</f>
        <v>0</v>
      </c>
      <c r="BI166" s="144">
        <f>IF(N166="nulová",J166,0)</f>
        <v>0</v>
      </c>
      <c r="BJ166" s="15" t="s">
        <v>83</v>
      </c>
      <c r="BK166" s="144">
        <f>ROUND(I166*H166,2)</f>
        <v>0</v>
      </c>
      <c r="BL166" s="15" t="s">
        <v>148</v>
      </c>
      <c r="BM166" s="143" t="s">
        <v>274</v>
      </c>
    </row>
    <row r="167" spans="2:65" s="1" customFormat="1">
      <c r="B167" s="30"/>
      <c r="D167" s="145" t="s">
        <v>131</v>
      </c>
      <c r="F167" s="146" t="s">
        <v>202</v>
      </c>
      <c r="I167" s="147"/>
      <c r="L167" s="30"/>
      <c r="M167" s="148"/>
      <c r="T167" s="54"/>
      <c r="AT167" s="15" t="s">
        <v>131</v>
      </c>
      <c r="AU167" s="15" t="s">
        <v>85</v>
      </c>
    </row>
    <row r="168" spans="2:65" s="1" customFormat="1" ht="24.2" customHeight="1">
      <c r="B168" s="30"/>
      <c r="C168" s="131" t="s">
        <v>275</v>
      </c>
      <c r="D168" s="131" t="s">
        <v>125</v>
      </c>
      <c r="E168" s="132" t="s">
        <v>204</v>
      </c>
      <c r="F168" s="133" t="s">
        <v>205</v>
      </c>
      <c r="G168" s="134" t="s">
        <v>128</v>
      </c>
      <c r="H168" s="135">
        <v>1</v>
      </c>
      <c r="I168" s="136"/>
      <c r="J168" s="137">
        <f>ROUND(I168*H168,2)</f>
        <v>0</v>
      </c>
      <c r="K168" s="138"/>
      <c r="L168" s="30"/>
      <c r="M168" s="139" t="s">
        <v>1</v>
      </c>
      <c r="N168" s="140" t="s">
        <v>40</v>
      </c>
      <c r="P168" s="141">
        <f>O168*H168</f>
        <v>0</v>
      </c>
      <c r="Q168" s="141">
        <v>0</v>
      </c>
      <c r="R168" s="141">
        <f>Q168*H168</f>
        <v>0</v>
      </c>
      <c r="S168" s="141">
        <v>0</v>
      </c>
      <c r="T168" s="142">
        <f>S168*H168</f>
        <v>0</v>
      </c>
      <c r="AR168" s="143" t="s">
        <v>148</v>
      </c>
      <c r="AT168" s="143" t="s">
        <v>125</v>
      </c>
      <c r="AU168" s="143" t="s">
        <v>85</v>
      </c>
      <c r="AY168" s="15" t="s">
        <v>122</v>
      </c>
      <c r="BE168" s="144">
        <f>IF(N168="základní",J168,0)</f>
        <v>0</v>
      </c>
      <c r="BF168" s="144">
        <f>IF(N168="snížená",J168,0)</f>
        <v>0</v>
      </c>
      <c r="BG168" s="144">
        <f>IF(N168="zákl. přenesená",J168,0)</f>
        <v>0</v>
      </c>
      <c r="BH168" s="144">
        <f>IF(N168="sníž. přenesená",J168,0)</f>
        <v>0</v>
      </c>
      <c r="BI168" s="144">
        <f>IF(N168="nulová",J168,0)</f>
        <v>0</v>
      </c>
      <c r="BJ168" s="15" t="s">
        <v>83</v>
      </c>
      <c r="BK168" s="144">
        <f>ROUND(I168*H168,2)</f>
        <v>0</v>
      </c>
      <c r="BL168" s="15" t="s">
        <v>148</v>
      </c>
      <c r="BM168" s="143" t="s">
        <v>276</v>
      </c>
    </row>
    <row r="169" spans="2:65" s="1" customFormat="1">
      <c r="B169" s="30"/>
      <c r="D169" s="145" t="s">
        <v>131</v>
      </c>
      <c r="F169" s="146" t="s">
        <v>207</v>
      </c>
      <c r="I169" s="147"/>
      <c r="L169" s="30"/>
      <c r="M169" s="148"/>
      <c r="T169" s="54"/>
      <c r="AT169" s="15" t="s">
        <v>131</v>
      </c>
      <c r="AU169" s="15" t="s">
        <v>85</v>
      </c>
    </row>
    <row r="170" spans="2:65" s="1" customFormat="1" ht="16.5" customHeight="1">
      <c r="B170" s="30"/>
      <c r="C170" s="131" t="s">
        <v>148</v>
      </c>
      <c r="D170" s="131" t="s">
        <v>125</v>
      </c>
      <c r="E170" s="132" t="s">
        <v>277</v>
      </c>
      <c r="F170" s="133" t="s">
        <v>278</v>
      </c>
      <c r="G170" s="134" t="s">
        <v>128</v>
      </c>
      <c r="H170" s="135">
        <v>1</v>
      </c>
      <c r="I170" s="136"/>
      <c r="J170" s="137">
        <f>ROUND(I170*H170,2)</f>
        <v>0</v>
      </c>
      <c r="K170" s="138"/>
      <c r="L170" s="30"/>
      <c r="M170" s="139" t="s">
        <v>1</v>
      </c>
      <c r="N170" s="140" t="s">
        <v>40</v>
      </c>
      <c r="P170" s="141">
        <f>O170*H170</f>
        <v>0</v>
      </c>
      <c r="Q170" s="141">
        <v>0</v>
      </c>
      <c r="R170" s="141">
        <f>Q170*H170</f>
        <v>0</v>
      </c>
      <c r="S170" s="141">
        <v>0</v>
      </c>
      <c r="T170" s="142">
        <f>S170*H170</f>
        <v>0</v>
      </c>
      <c r="AR170" s="143" t="s">
        <v>148</v>
      </c>
      <c r="AT170" s="143" t="s">
        <v>125</v>
      </c>
      <c r="AU170" s="143" t="s">
        <v>85</v>
      </c>
      <c r="AY170" s="15" t="s">
        <v>122</v>
      </c>
      <c r="BE170" s="144">
        <f>IF(N170="základní",J170,0)</f>
        <v>0</v>
      </c>
      <c r="BF170" s="144">
        <f>IF(N170="snížená",J170,0)</f>
        <v>0</v>
      </c>
      <c r="BG170" s="144">
        <f>IF(N170="zákl. přenesená",J170,0)</f>
        <v>0</v>
      </c>
      <c r="BH170" s="144">
        <f>IF(N170="sníž. přenesená",J170,0)</f>
        <v>0</v>
      </c>
      <c r="BI170" s="144">
        <f>IF(N170="nulová",J170,0)</f>
        <v>0</v>
      </c>
      <c r="BJ170" s="15" t="s">
        <v>83</v>
      </c>
      <c r="BK170" s="144">
        <f>ROUND(I170*H170,2)</f>
        <v>0</v>
      </c>
      <c r="BL170" s="15" t="s">
        <v>148</v>
      </c>
      <c r="BM170" s="143" t="s">
        <v>279</v>
      </c>
    </row>
    <row r="171" spans="2:65" s="1" customFormat="1">
      <c r="B171" s="30"/>
      <c r="D171" s="145" t="s">
        <v>131</v>
      </c>
      <c r="F171" s="146" t="s">
        <v>280</v>
      </c>
      <c r="I171" s="147"/>
      <c r="L171" s="30"/>
      <c r="M171" s="148"/>
      <c r="T171" s="54"/>
      <c r="AT171" s="15" t="s">
        <v>131</v>
      </c>
      <c r="AU171" s="15" t="s">
        <v>85</v>
      </c>
    </row>
    <row r="172" spans="2:65" s="1" customFormat="1" ht="24.2" customHeight="1">
      <c r="B172" s="30"/>
      <c r="C172" s="131" t="s">
        <v>281</v>
      </c>
      <c r="D172" s="131" t="s">
        <v>125</v>
      </c>
      <c r="E172" s="132" t="s">
        <v>209</v>
      </c>
      <c r="F172" s="133" t="s">
        <v>210</v>
      </c>
      <c r="G172" s="134" t="s">
        <v>158</v>
      </c>
      <c r="H172" s="149"/>
      <c r="I172" s="136"/>
      <c r="J172" s="137">
        <f>ROUND(I172*H172,2)</f>
        <v>0</v>
      </c>
      <c r="K172" s="138"/>
      <c r="L172" s="30"/>
      <c r="M172" s="139" t="s">
        <v>1</v>
      </c>
      <c r="N172" s="140" t="s">
        <v>40</v>
      </c>
      <c r="P172" s="141">
        <f>O172*H172</f>
        <v>0</v>
      </c>
      <c r="Q172" s="141">
        <v>0</v>
      </c>
      <c r="R172" s="141">
        <f>Q172*H172</f>
        <v>0</v>
      </c>
      <c r="S172" s="141">
        <v>0</v>
      </c>
      <c r="T172" s="142">
        <f>S172*H172</f>
        <v>0</v>
      </c>
      <c r="AR172" s="143" t="s">
        <v>148</v>
      </c>
      <c r="AT172" s="143" t="s">
        <v>125</v>
      </c>
      <c r="AU172" s="143" t="s">
        <v>85</v>
      </c>
      <c r="AY172" s="15" t="s">
        <v>122</v>
      </c>
      <c r="BE172" s="144">
        <f>IF(N172="základní",J172,0)</f>
        <v>0</v>
      </c>
      <c r="BF172" s="144">
        <f>IF(N172="snížená",J172,0)</f>
        <v>0</v>
      </c>
      <c r="BG172" s="144">
        <f>IF(N172="zákl. přenesená",J172,0)</f>
        <v>0</v>
      </c>
      <c r="BH172" s="144">
        <f>IF(N172="sníž. přenesená",J172,0)</f>
        <v>0</v>
      </c>
      <c r="BI172" s="144">
        <f>IF(N172="nulová",J172,0)</f>
        <v>0</v>
      </c>
      <c r="BJ172" s="15" t="s">
        <v>83</v>
      </c>
      <c r="BK172" s="144">
        <f>ROUND(I172*H172,2)</f>
        <v>0</v>
      </c>
      <c r="BL172" s="15" t="s">
        <v>148</v>
      </c>
      <c r="BM172" s="143" t="s">
        <v>282</v>
      </c>
    </row>
    <row r="173" spans="2:65" s="1" customFormat="1">
      <c r="B173" s="30"/>
      <c r="D173" s="145" t="s">
        <v>131</v>
      </c>
      <c r="F173" s="146" t="s">
        <v>212</v>
      </c>
      <c r="I173" s="147"/>
      <c r="L173" s="30"/>
      <c r="M173" s="148"/>
      <c r="T173" s="54"/>
      <c r="AT173" s="15" t="s">
        <v>131</v>
      </c>
      <c r="AU173" s="15" t="s">
        <v>85</v>
      </c>
    </row>
    <row r="174" spans="2:65" s="11" customFormat="1" ht="22.9" customHeight="1">
      <c r="B174" s="119"/>
      <c r="D174" s="120" t="s">
        <v>74</v>
      </c>
      <c r="E174" s="129" t="s">
        <v>283</v>
      </c>
      <c r="F174" s="129" t="s">
        <v>284</v>
      </c>
      <c r="I174" s="122"/>
      <c r="J174" s="130">
        <f>BK174</f>
        <v>0</v>
      </c>
      <c r="L174" s="119"/>
      <c r="M174" s="124"/>
      <c r="P174" s="125">
        <f>SUM(P175:P176)</f>
        <v>0</v>
      </c>
      <c r="R174" s="125">
        <f>SUM(R175:R176)</f>
        <v>0</v>
      </c>
      <c r="T174" s="126">
        <f>SUM(T175:T176)</f>
        <v>0</v>
      </c>
      <c r="AR174" s="120" t="s">
        <v>85</v>
      </c>
      <c r="AT174" s="127" t="s">
        <v>74</v>
      </c>
      <c r="AU174" s="127" t="s">
        <v>83</v>
      </c>
      <c r="AY174" s="120" t="s">
        <v>122</v>
      </c>
      <c r="BK174" s="128">
        <f>SUM(BK175:BK176)</f>
        <v>0</v>
      </c>
    </row>
    <row r="175" spans="2:65" s="1" customFormat="1" ht="21.75" customHeight="1">
      <c r="B175" s="30"/>
      <c r="C175" s="131" t="s">
        <v>203</v>
      </c>
      <c r="D175" s="131" t="s">
        <v>125</v>
      </c>
      <c r="E175" s="132" t="s">
        <v>285</v>
      </c>
      <c r="F175" s="133" t="s">
        <v>286</v>
      </c>
      <c r="G175" s="134" t="s">
        <v>128</v>
      </c>
      <c r="H175" s="135">
        <v>1</v>
      </c>
      <c r="I175" s="136"/>
      <c r="J175" s="137">
        <f>ROUND(I175*H175,2)</f>
        <v>0</v>
      </c>
      <c r="K175" s="138"/>
      <c r="L175" s="30"/>
      <c r="M175" s="139" t="s">
        <v>1</v>
      </c>
      <c r="N175" s="140" t="s">
        <v>40</v>
      </c>
      <c r="P175" s="141">
        <f>O175*H175</f>
        <v>0</v>
      </c>
      <c r="Q175" s="141">
        <v>0</v>
      </c>
      <c r="R175" s="141">
        <f>Q175*H175</f>
        <v>0</v>
      </c>
      <c r="S175" s="141">
        <v>0</v>
      </c>
      <c r="T175" s="142">
        <f>S175*H175</f>
        <v>0</v>
      </c>
      <c r="AR175" s="143" t="s">
        <v>148</v>
      </c>
      <c r="AT175" s="143" t="s">
        <v>125</v>
      </c>
      <c r="AU175" s="143" t="s">
        <v>85</v>
      </c>
      <c r="AY175" s="15" t="s">
        <v>122</v>
      </c>
      <c r="BE175" s="144">
        <f>IF(N175="základní",J175,0)</f>
        <v>0</v>
      </c>
      <c r="BF175" s="144">
        <f>IF(N175="snížená",J175,0)</f>
        <v>0</v>
      </c>
      <c r="BG175" s="144">
        <f>IF(N175="zákl. přenesená",J175,0)</f>
        <v>0</v>
      </c>
      <c r="BH175" s="144">
        <f>IF(N175="sníž. přenesená",J175,0)</f>
        <v>0</v>
      </c>
      <c r="BI175" s="144">
        <f>IF(N175="nulová",J175,0)</f>
        <v>0</v>
      </c>
      <c r="BJ175" s="15" t="s">
        <v>83</v>
      </c>
      <c r="BK175" s="144">
        <f>ROUND(I175*H175,2)</f>
        <v>0</v>
      </c>
      <c r="BL175" s="15" t="s">
        <v>148</v>
      </c>
      <c r="BM175" s="143" t="s">
        <v>287</v>
      </c>
    </row>
    <row r="176" spans="2:65" s="1" customFormat="1">
      <c r="B176" s="30"/>
      <c r="D176" s="145" t="s">
        <v>131</v>
      </c>
      <c r="F176" s="146" t="s">
        <v>288</v>
      </c>
      <c r="I176" s="147"/>
      <c r="L176" s="30"/>
      <c r="M176" s="148"/>
      <c r="T176" s="54"/>
      <c r="AT176" s="15" t="s">
        <v>131</v>
      </c>
      <c r="AU176" s="15" t="s">
        <v>85</v>
      </c>
    </row>
    <row r="177" spans="2:65" s="11" customFormat="1" ht="22.9" customHeight="1">
      <c r="B177" s="119"/>
      <c r="D177" s="120" t="s">
        <v>74</v>
      </c>
      <c r="E177" s="129" t="s">
        <v>289</v>
      </c>
      <c r="F177" s="129" t="s">
        <v>290</v>
      </c>
      <c r="I177" s="122"/>
      <c r="J177" s="130">
        <f>BK177</f>
        <v>0</v>
      </c>
      <c r="L177" s="119"/>
      <c r="M177" s="124"/>
      <c r="P177" s="125">
        <f>SUM(P178:P179)</f>
        <v>0</v>
      </c>
      <c r="R177" s="125">
        <f>SUM(R178:R179)</f>
        <v>0</v>
      </c>
      <c r="T177" s="126">
        <f>SUM(T178:T179)</f>
        <v>0</v>
      </c>
      <c r="AR177" s="120" t="s">
        <v>85</v>
      </c>
      <c r="AT177" s="127" t="s">
        <v>74</v>
      </c>
      <c r="AU177" s="127" t="s">
        <v>83</v>
      </c>
      <c r="AY177" s="120" t="s">
        <v>122</v>
      </c>
      <c r="BK177" s="128">
        <f>SUM(BK178:BK179)</f>
        <v>0</v>
      </c>
    </row>
    <row r="178" spans="2:65" s="1" customFormat="1" ht="16.5" customHeight="1">
      <c r="B178" s="30"/>
      <c r="C178" s="131" t="s">
        <v>291</v>
      </c>
      <c r="D178" s="131" t="s">
        <v>125</v>
      </c>
      <c r="E178" s="132" t="s">
        <v>292</v>
      </c>
      <c r="F178" s="133" t="s">
        <v>293</v>
      </c>
      <c r="G178" s="134" t="s">
        <v>294</v>
      </c>
      <c r="H178" s="135">
        <v>1</v>
      </c>
      <c r="I178" s="136"/>
      <c r="J178" s="137">
        <f>ROUND(I178*H178,2)</f>
        <v>0</v>
      </c>
      <c r="K178" s="138"/>
      <c r="L178" s="30"/>
      <c r="M178" s="139" t="s">
        <v>1</v>
      </c>
      <c r="N178" s="140" t="s">
        <v>40</v>
      </c>
      <c r="P178" s="141">
        <f>O178*H178</f>
        <v>0</v>
      </c>
      <c r="Q178" s="141">
        <v>0</v>
      </c>
      <c r="R178" s="141">
        <f>Q178*H178</f>
        <v>0</v>
      </c>
      <c r="S178" s="141">
        <v>0</v>
      </c>
      <c r="T178" s="142">
        <f>S178*H178</f>
        <v>0</v>
      </c>
      <c r="AR178" s="143" t="s">
        <v>148</v>
      </c>
      <c r="AT178" s="143" t="s">
        <v>125</v>
      </c>
      <c r="AU178" s="143" t="s">
        <v>85</v>
      </c>
      <c r="AY178" s="15" t="s">
        <v>122</v>
      </c>
      <c r="BE178" s="144">
        <f>IF(N178="základní",J178,0)</f>
        <v>0</v>
      </c>
      <c r="BF178" s="144">
        <f>IF(N178="snížená",J178,0)</f>
        <v>0</v>
      </c>
      <c r="BG178" s="144">
        <f>IF(N178="zákl. přenesená",J178,0)</f>
        <v>0</v>
      </c>
      <c r="BH178" s="144">
        <f>IF(N178="sníž. přenesená",J178,0)</f>
        <v>0</v>
      </c>
      <c r="BI178" s="144">
        <f>IF(N178="nulová",J178,0)</f>
        <v>0</v>
      </c>
      <c r="BJ178" s="15" t="s">
        <v>83</v>
      </c>
      <c r="BK178" s="144">
        <f>ROUND(I178*H178,2)</f>
        <v>0</v>
      </c>
      <c r="BL178" s="15" t="s">
        <v>148</v>
      </c>
      <c r="BM178" s="143" t="s">
        <v>295</v>
      </c>
    </row>
    <row r="179" spans="2:65" s="1" customFormat="1">
      <c r="B179" s="30"/>
      <c r="D179" s="145" t="s">
        <v>131</v>
      </c>
      <c r="F179" s="146" t="s">
        <v>293</v>
      </c>
      <c r="I179" s="147"/>
      <c r="L179" s="30"/>
      <c r="M179" s="148"/>
      <c r="T179" s="54"/>
      <c r="AT179" s="15" t="s">
        <v>131</v>
      </c>
      <c r="AU179" s="15" t="s">
        <v>85</v>
      </c>
    </row>
    <row r="180" spans="2:65" s="11" customFormat="1" ht="22.9" customHeight="1">
      <c r="B180" s="119"/>
      <c r="D180" s="120" t="s">
        <v>74</v>
      </c>
      <c r="E180" s="129" t="s">
        <v>296</v>
      </c>
      <c r="F180" s="129" t="s">
        <v>297</v>
      </c>
      <c r="I180" s="122"/>
      <c r="J180" s="130">
        <f>BK180</f>
        <v>0</v>
      </c>
      <c r="L180" s="119"/>
      <c r="M180" s="124"/>
      <c r="P180" s="125">
        <f>SUM(P181:P189)</f>
        <v>0</v>
      </c>
      <c r="R180" s="125">
        <f>SUM(R181:R189)</f>
        <v>1.9510260000000001</v>
      </c>
      <c r="T180" s="126">
        <f>SUM(T181:T189)</f>
        <v>7.9569000000000001E-2</v>
      </c>
      <c r="AR180" s="120" t="s">
        <v>85</v>
      </c>
      <c r="AT180" s="127" t="s">
        <v>74</v>
      </c>
      <c r="AU180" s="127" t="s">
        <v>83</v>
      </c>
      <c r="AY180" s="120" t="s">
        <v>122</v>
      </c>
      <c r="BK180" s="128">
        <f>SUM(BK181:BK189)</f>
        <v>0</v>
      </c>
    </row>
    <row r="181" spans="2:65" s="1" customFormat="1" ht="24.2" customHeight="1">
      <c r="B181" s="30"/>
      <c r="C181" s="131" t="s">
        <v>7</v>
      </c>
      <c r="D181" s="131" t="s">
        <v>125</v>
      </c>
      <c r="E181" s="132" t="s">
        <v>298</v>
      </c>
      <c r="F181" s="133" t="s">
        <v>299</v>
      </c>
      <c r="G181" s="134" t="s">
        <v>300</v>
      </c>
      <c r="H181" s="135">
        <v>88.683000000000007</v>
      </c>
      <c r="I181" s="136"/>
      <c r="J181" s="137">
        <f>ROUND(I181*H181,2)</f>
        <v>0</v>
      </c>
      <c r="K181" s="138"/>
      <c r="L181" s="30"/>
      <c r="M181" s="139" t="s">
        <v>1</v>
      </c>
      <c r="N181" s="140" t="s">
        <v>40</v>
      </c>
      <c r="P181" s="141">
        <f>O181*H181</f>
        <v>0</v>
      </c>
      <c r="Q181" s="141">
        <v>2.1999999999999999E-2</v>
      </c>
      <c r="R181" s="141">
        <f>Q181*H181</f>
        <v>1.9510260000000001</v>
      </c>
      <c r="S181" s="141">
        <v>0</v>
      </c>
      <c r="T181" s="142">
        <f>S181*H181</f>
        <v>0</v>
      </c>
      <c r="AR181" s="143" t="s">
        <v>148</v>
      </c>
      <c r="AT181" s="143" t="s">
        <v>125</v>
      </c>
      <c r="AU181" s="143" t="s">
        <v>85</v>
      </c>
      <c r="AY181" s="15" t="s">
        <v>122</v>
      </c>
      <c r="BE181" s="144">
        <f>IF(N181="základní",J181,0)</f>
        <v>0</v>
      </c>
      <c r="BF181" s="144">
        <f>IF(N181="snížená",J181,0)</f>
        <v>0</v>
      </c>
      <c r="BG181" s="144">
        <f>IF(N181="zákl. přenesená",J181,0)</f>
        <v>0</v>
      </c>
      <c r="BH181" s="144">
        <f>IF(N181="sníž. přenesená",J181,0)</f>
        <v>0</v>
      </c>
      <c r="BI181" s="144">
        <f>IF(N181="nulová",J181,0)</f>
        <v>0</v>
      </c>
      <c r="BJ181" s="15" t="s">
        <v>83</v>
      </c>
      <c r="BK181" s="144">
        <f>ROUND(I181*H181,2)</f>
        <v>0</v>
      </c>
      <c r="BL181" s="15" t="s">
        <v>148</v>
      </c>
      <c r="BM181" s="143" t="s">
        <v>301</v>
      </c>
    </row>
    <row r="182" spans="2:65" s="1" customFormat="1">
      <c r="B182" s="30"/>
      <c r="D182" s="145" t="s">
        <v>131</v>
      </c>
      <c r="F182" s="146" t="s">
        <v>302</v>
      </c>
      <c r="I182" s="147"/>
      <c r="L182" s="30"/>
      <c r="M182" s="148"/>
      <c r="T182" s="54"/>
      <c r="AT182" s="15" t="s">
        <v>131</v>
      </c>
      <c r="AU182" s="15" t="s">
        <v>85</v>
      </c>
    </row>
    <row r="183" spans="2:65" s="12" customFormat="1">
      <c r="B183" s="150"/>
      <c r="D183" s="145" t="s">
        <v>169</v>
      </c>
      <c r="E183" s="151" t="s">
        <v>1</v>
      </c>
      <c r="F183" s="152" t="s">
        <v>303</v>
      </c>
      <c r="H183" s="153">
        <v>88.683000000000007</v>
      </c>
      <c r="I183" s="154"/>
      <c r="L183" s="150"/>
      <c r="M183" s="155"/>
      <c r="T183" s="156"/>
      <c r="AT183" s="151" t="s">
        <v>169</v>
      </c>
      <c r="AU183" s="151" t="s">
        <v>85</v>
      </c>
      <c r="AV183" s="12" t="s">
        <v>85</v>
      </c>
      <c r="AW183" s="12" t="s">
        <v>31</v>
      </c>
      <c r="AX183" s="12" t="s">
        <v>83</v>
      </c>
      <c r="AY183" s="151" t="s">
        <v>122</v>
      </c>
    </row>
    <row r="184" spans="2:65" s="1" customFormat="1" ht="24.2" customHeight="1">
      <c r="B184" s="30"/>
      <c r="C184" s="131" t="s">
        <v>304</v>
      </c>
      <c r="D184" s="131" t="s">
        <v>125</v>
      </c>
      <c r="E184" s="132" t="s">
        <v>305</v>
      </c>
      <c r="F184" s="133" t="s">
        <v>306</v>
      </c>
      <c r="G184" s="134" t="s">
        <v>300</v>
      </c>
      <c r="H184" s="135">
        <v>37.89</v>
      </c>
      <c r="I184" s="136"/>
      <c r="J184" s="137">
        <f>ROUND(I184*H184,2)</f>
        <v>0</v>
      </c>
      <c r="K184" s="138"/>
      <c r="L184" s="30"/>
      <c r="M184" s="139" t="s">
        <v>1</v>
      </c>
      <c r="N184" s="140" t="s">
        <v>40</v>
      </c>
      <c r="P184" s="141">
        <f>O184*H184</f>
        <v>0</v>
      </c>
      <c r="Q184" s="141">
        <v>0</v>
      </c>
      <c r="R184" s="141">
        <f>Q184*H184</f>
        <v>0</v>
      </c>
      <c r="S184" s="141">
        <v>2.0999999999999999E-3</v>
      </c>
      <c r="T184" s="142">
        <f>S184*H184</f>
        <v>7.9569000000000001E-2</v>
      </c>
      <c r="AR184" s="143" t="s">
        <v>148</v>
      </c>
      <c r="AT184" s="143" t="s">
        <v>125</v>
      </c>
      <c r="AU184" s="143" t="s">
        <v>85</v>
      </c>
      <c r="AY184" s="15" t="s">
        <v>122</v>
      </c>
      <c r="BE184" s="144">
        <f>IF(N184="základní",J184,0)</f>
        <v>0</v>
      </c>
      <c r="BF184" s="144">
        <f>IF(N184="snížená",J184,0)</f>
        <v>0</v>
      </c>
      <c r="BG184" s="144">
        <f>IF(N184="zákl. přenesená",J184,0)</f>
        <v>0</v>
      </c>
      <c r="BH184" s="144">
        <f>IF(N184="sníž. přenesená",J184,0)</f>
        <v>0</v>
      </c>
      <c r="BI184" s="144">
        <f>IF(N184="nulová",J184,0)</f>
        <v>0</v>
      </c>
      <c r="BJ184" s="15" t="s">
        <v>83</v>
      </c>
      <c r="BK184" s="144">
        <f>ROUND(I184*H184,2)</f>
        <v>0</v>
      </c>
      <c r="BL184" s="15" t="s">
        <v>148</v>
      </c>
      <c r="BM184" s="143" t="s">
        <v>307</v>
      </c>
    </row>
    <row r="185" spans="2:65" s="1" customFormat="1">
      <c r="B185" s="30"/>
      <c r="D185" s="145" t="s">
        <v>131</v>
      </c>
      <c r="F185" s="146" t="s">
        <v>308</v>
      </c>
      <c r="I185" s="147"/>
      <c r="L185" s="30"/>
      <c r="M185" s="148"/>
      <c r="T185" s="54"/>
      <c r="AT185" s="15" t="s">
        <v>131</v>
      </c>
      <c r="AU185" s="15" t="s">
        <v>85</v>
      </c>
    </row>
    <row r="186" spans="2:65" s="1" customFormat="1">
      <c r="B186" s="30"/>
      <c r="D186" s="160" t="s">
        <v>309</v>
      </c>
      <c r="F186" s="161" t="s">
        <v>310</v>
      </c>
      <c r="I186" s="147"/>
      <c r="L186" s="30"/>
      <c r="M186" s="148"/>
      <c r="T186" s="54"/>
      <c r="AT186" s="15" t="s">
        <v>309</v>
      </c>
      <c r="AU186" s="15" t="s">
        <v>85</v>
      </c>
    </row>
    <row r="187" spans="2:65" s="12" customFormat="1">
      <c r="B187" s="150"/>
      <c r="D187" s="145" t="s">
        <v>169</v>
      </c>
      <c r="E187" s="151" t="s">
        <v>1</v>
      </c>
      <c r="F187" s="152" t="s">
        <v>311</v>
      </c>
      <c r="H187" s="153">
        <v>37.89</v>
      </c>
      <c r="I187" s="154"/>
      <c r="L187" s="150"/>
      <c r="M187" s="155"/>
      <c r="T187" s="156"/>
      <c r="AT187" s="151" t="s">
        <v>169</v>
      </c>
      <c r="AU187" s="151" t="s">
        <v>85</v>
      </c>
      <c r="AV187" s="12" t="s">
        <v>85</v>
      </c>
      <c r="AW187" s="12" t="s">
        <v>31</v>
      </c>
      <c r="AX187" s="12" t="s">
        <v>83</v>
      </c>
      <c r="AY187" s="151" t="s">
        <v>122</v>
      </c>
    </row>
    <row r="188" spans="2:65" s="1" customFormat="1" ht="24.2" customHeight="1">
      <c r="B188" s="30"/>
      <c r="C188" s="131" t="s">
        <v>85</v>
      </c>
      <c r="D188" s="131" t="s">
        <v>125</v>
      </c>
      <c r="E188" s="132" t="s">
        <v>312</v>
      </c>
      <c r="F188" s="133" t="s">
        <v>313</v>
      </c>
      <c r="G188" s="134" t="s">
        <v>138</v>
      </c>
      <c r="H188" s="135">
        <v>1.9510000000000001</v>
      </c>
      <c r="I188" s="136"/>
      <c r="J188" s="137">
        <f>ROUND(I188*H188,2)</f>
        <v>0</v>
      </c>
      <c r="K188" s="138"/>
      <c r="L188" s="30"/>
      <c r="M188" s="139" t="s">
        <v>1</v>
      </c>
      <c r="N188" s="140" t="s">
        <v>40</v>
      </c>
      <c r="P188" s="141">
        <f>O188*H188</f>
        <v>0</v>
      </c>
      <c r="Q188" s="141">
        <v>0</v>
      </c>
      <c r="R188" s="141">
        <f>Q188*H188</f>
        <v>0</v>
      </c>
      <c r="S188" s="141">
        <v>0</v>
      </c>
      <c r="T188" s="142">
        <f>S188*H188</f>
        <v>0</v>
      </c>
      <c r="AR188" s="143" t="s">
        <v>148</v>
      </c>
      <c r="AT188" s="143" t="s">
        <v>125</v>
      </c>
      <c r="AU188" s="143" t="s">
        <v>85</v>
      </c>
      <c r="AY188" s="15" t="s">
        <v>122</v>
      </c>
      <c r="BE188" s="144">
        <f>IF(N188="základní",J188,0)</f>
        <v>0</v>
      </c>
      <c r="BF188" s="144">
        <f>IF(N188="snížená",J188,0)</f>
        <v>0</v>
      </c>
      <c r="BG188" s="144">
        <f>IF(N188="zákl. přenesená",J188,0)</f>
        <v>0</v>
      </c>
      <c r="BH188" s="144">
        <f>IF(N188="sníž. přenesená",J188,0)</f>
        <v>0</v>
      </c>
      <c r="BI188" s="144">
        <f>IF(N188="nulová",J188,0)</f>
        <v>0</v>
      </c>
      <c r="BJ188" s="15" t="s">
        <v>83</v>
      </c>
      <c r="BK188" s="144">
        <f>ROUND(I188*H188,2)</f>
        <v>0</v>
      </c>
      <c r="BL188" s="15" t="s">
        <v>148</v>
      </c>
      <c r="BM188" s="143" t="s">
        <v>314</v>
      </c>
    </row>
    <row r="189" spans="2:65" s="1" customFormat="1">
      <c r="B189" s="30"/>
      <c r="D189" s="145" t="s">
        <v>131</v>
      </c>
      <c r="F189" s="146" t="s">
        <v>315</v>
      </c>
      <c r="I189" s="147"/>
      <c r="L189" s="30"/>
      <c r="M189" s="148"/>
      <c r="T189" s="54"/>
      <c r="AT189" s="15" t="s">
        <v>131</v>
      </c>
      <c r="AU189" s="15" t="s">
        <v>85</v>
      </c>
    </row>
    <row r="190" spans="2:65" s="11" customFormat="1" ht="22.9" customHeight="1">
      <c r="B190" s="119"/>
      <c r="D190" s="120" t="s">
        <v>74</v>
      </c>
      <c r="E190" s="129" t="s">
        <v>316</v>
      </c>
      <c r="F190" s="129" t="s">
        <v>317</v>
      </c>
      <c r="I190" s="122"/>
      <c r="J190" s="130">
        <f>BK190</f>
        <v>0</v>
      </c>
      <c r="L190" s="119"/>
      <c r="M190" s="124"/>
      <c r="P190" s="125">
        <f>SUM(P191:P199)</f>
        <v>0</v>
      </c>
      <c r="R190" s="125">
        <f>SUM(R191:R199)</f>
        <v>0.30544706000000005</v>
      </c>
      <c r="T190" s="126">
        <f>SUM(T191:T199)</f>
        <v>0</v>
      </c>
      <c r="AR190" s="120" t="s">
        <v>85</v>
      </c>
      <c r="AT190" s="127" t="s">
        <v>74</v>
      </c>
      <c r="AU190" s="127" t="s">
        <v>83</v>
      </c>
      <c r="AY190" s="120" t="s">
        <v>122</v>
      </c>
      <c r="BK190" s="128">
        <f>SUM(BK191:BK199)</f>
        <v>0</v>
      </c>
    </row>
    <row r="191" spans="2:65" s="1" customFormat="1" ht="24.2" customHeight="1">
      <c r="B191" s="30"/>
      <c r="C191" s="131" t="s">
        <v>163</v>
      </c>
      <c r="D191" s="131" t="s">
        <v>125</v>
      </c>
      <c r="E191" s="132" t="s">
        <v>318</v>
      </c>
      <c r="F191" s="133" t="s">
        <v>319</v>
      </c>
      <c r="G191" s="134" t="s">
        <v>300</v>
      </c>
      <c r="H191" s="135">
        <v>355.17099999999999</v>
      </c>
      <c r="I191" s="136"/>
      <c r="J191" s="137">
        <f>ROUND(I191*H191,2)</f>
        <v>0</v>
      </c>
      <c r="K191" s="138"/>
      <c r="L191" s="30"/>
      <c r="M191" s="139" t="s">
        <v>1</v>
      </c>
      <c r="N191" s="140" t="s">
        <v>40</v>
      </c>
      <c r="P191" s="141">
        <f>O191*H191</f>
        <v>0</v>
      </c>
      <c r="Q191" s="141">
        <v>1E-4</v>
      </c>
      <c r="R191" s="141">
        <f>Q191*H191</f>
        <v>3.5517100000000003E-2</v>
      </c>
      <c r="S191" s="141">
        <v>0</v>
      </c>
      <c r="T191" s="142">
        <f>S191*H191</f>
        <v>0</v>
      </c>
      <c r="AR191" s="143" t="s">
        <v>148</v>
      </c>
      <c r="AT191" s="143" t="s">
        <v>125</v>
      </c>
      <c r="AU191" s="143" t="s">
        <v>85</v>
      </c>
      <c r="AY191" s="15" t="s">
        <v>122</v>
      </c>
      <c r="BE191" s="144">
        <f>IF(N191="základní",J191,0)</f>
        <v>0</v>
      </c>
      <c r="BF191" s="144">
        <f>IF(N191="snížená",J191,0)</f>
        <v>0</v>
      </c>
      <c r="BG191" s="144">
        <f>IF(N191="zákl. přenesená",J191,0)</f>
        <v>0</v>
      </c>
      <c r="BH191" s="144">
        <f>IF(N191="sníž. přenesená",J191,0)</f>
        <v>0</v>
      </c>
      <c r="BI191" s="144">
        <f>IF(N191="nulová",J191,0)</f>
        <v>0</v>
      </c>
      <c r="BJ191" s="15" t="s">
        <v>83</v>
      </c>
      <c r="BK191" s="144">
        <f>ROUND(I191*H191,2)</f>
        <v>0</v>
      </c>
      <c r="BL191" s="15" t="s">
        <v>148</v>
      </c>
      <c r="BM191" s="143" t="s">
        <v>320</v>
      </c>
    </row>
    <row r="192" spans="2:65" s="1" customFormat="1">
      <c r="B192" s="30"/>
      <c r="D192" s="145" t="s">
        <v>131</v>
      </c>
      <c r="F192" s="146" t="s">
        <v>321</v>
      </c>
      <c r="I192" s="147"/>
      <c r="L192" s="30"/>
      <c r="M192" s="148"/>
      <c r="T192" s="54"/>
      <c r="AT192" s="15" t="s">
        <v>131</v>
      </c>
      <c r="AU192" s="15" t="s">
        <v>85</v>
      </c>
    </row>
    <row r="193" spans="2:65" s="12" customFormat="1">
      <c r="B193" s="150"/>
      <c r="D193" s="145" t="s">
        <v>169</v>
      </c>
      <c r="E193" s="151" t="s">
        <v>1</v>
      </c>
      <c r="F193" s="152" t="s">
        <v>322</v>
      </c>
      <c r="H193" s="153">
        <v>266.488</v>
      </c>
      <c r="I193" s="154"/>
      <c r="L193" s="150"/>
      <c r="M193" s="155"/>
      <c r="T193" s="156"/>
      <c r="AT193" s="151" t="s">
        <v>169</v>
      </c>
      <c r="AU193" s="151" t="s">
        <v>85</v>
      </c>
      <c r="AV193" s="12" t="s">
        <v>85</v>
      </c>
      <c r="AW193" s="12" t="s">
        <v>31</v>
      </c>
      <c r="AX193" s="12" t="s">
        <v>75</v>
      </c>
      <c r="AY193" s="151" t="s">
        <v>122</v>
      </c>
    </row>
    <row r="194" spans="2:65" s="12" customFormat="1">
      <c r="B194" s="150"/>
      <c r="D194" s="145" t="s">
        <v>169</v>
      </c>
      <c r="E194" s="151" t="s">
        <v>1</v>
      </c>
      <c r="F194" s="152" t="s">
        <v>323</v>
      </c>
      <c r="H194" s="153">
        <v>88.683000000000007</v>
      </c>
      <c r="I194" s="154"/>
      <c r="L194" s="150"/>
      <c r="M194" s="155"/>
      <c r="T194" s="156"/>
      <c r="AT194" s="151" t="s">
        <v>169</v>
      </c>
      <c r="AU194" s="151" t="s">
        <v>85</v>
      </c>
      <c r="AV194" s="12" t="s">
        <v>85</v>
      </c>
      <c r="AW194" s="12" t="s">
        <v>31</v>
      </c>
      <c r="AX194" s="12" t="s">
        <v>75</v>
      </c>
      <c r="AY194" s="151" t="s">
        <v>122</v>
      </c>
    </row>
    <row r="195" spans="2:65" s="13" customFormat="1">
      <c r="B195" s="162"/>
      <c r="D195" s="145" t="s">
        <v>169</v>
      </c>
      <c r="E195" s="163" t="s">
        <v>1</v>
      </c>
      <c r="F195" s="164" t="s">
        <v>324</v>
      </c>
      <c r="H195" s="165">
        <v>355.17099999999999</v>
      </c>
      <c r="I195" s="166"/>
      <c r="L195" s="162"/>
      <c r="M195" s="167"/>
      <c r="T195" s="168"/>
      <c r="AT195" s="163" t="s">
        <v>169</v>
      </c>
      <c r="AU195" s="163" t="s">
        <v>85</v>
      </c>
      <c r="AV195" s="13" t="s">
        <v>129</v>
      </c>
      <c r="AW195" s="13" t="s">
        <v>31</v>
      </c>
      <c r="AX195" s="13" t="s">
        <v>83</v>
      </c>
      <c r="AY195" s="163" t="s">
        <v>122</v>
      </c>
    </row>
    <row r="196" spans="2:65" s="1" customFormat="1" ht="24.2" customHeight="1">
      <c r="B196" s="30"/>
      <c r="C196" s="131" t="s">
        <v>325</v>
      </c>
      <c r="D196" s="131" t="s">
        <v>125</v>
      </c>
      <c r="E196" s="132" t="s">
        <v>326</v>
      </c>
      <c r="F196" s="133" t="s">
        <v>327</v>
      </c>
      <c r="G196" s="134" t="s">
        <v>300</v>
      </c>
      <c r="H196" s="135">
        <v>355.17099999999999</v>
      </c>
      <c r="I196" s="136"/>
      <c r="J196" s="137">
        <f>ROUND(I196*H196,2)</f>
        <v>0</v>
      </c>
      <c r="K196" s="138"/>
      <c r="L196" s="30"/>
      <c r="M196" s="139" t="s">
        <v>1</v>
      </c>
      <c r="N196" s="140" t="s">
        <v>40</v>
      </c>
      <c r="P196" s="141">
        <f>O196*H196</f>
        <v>0</v>
      </c>
      <c r="Q196" s="141">
        <v>7.2000000000000005E-4</v>
      </c>
      <c r="R196" s="141">
        <f>Q196*H196</f>
        <v>0.25572312000000003</v>
      </c>
      <c r="S196" s="141">
        <v>0</v>
      </c>
      <c r="T196" s="142">
        <f>S196*H196</f>
        <v>0</v>
      </c>
      <c r="AR196" s="143" t="s">
        <v>148</v>
      </c>
      <c r="AT196" s="143" t="s">
        <v>125</v>
      </c>
      <c r="AU196" s="143" t="s">
        <v>85</v>
      </c>
      <c r="AY196" s="15" t="s">
        <v>122</v>
      </c>
      <c r="BE196" s="144">
        <f>IF(N196="základní",J196,0)</f>
        <v>0</v>
      </c>
      <c r="BF196" s="144">
        <f>IF(N196="snížená",J196,0)</f>
        <v>0</v>
      </c>
      <c r="BG196" s="144">
        <f>IF(N196="zákl. přenesená",J196,0)</f>
        <v>0</v>
      </c>
      <c r="BH196" s="144">
        <f>IF(N196="sníž. přenesená",J196,0)</f>
        <v>0</v>
      </c>
      <c r="BI196" s="144">
        <f>IF(N196="nulová",J196,0)</f>
        <v>0</v>
      </c>
      <c r="BJ196" s="15" t="s">
        <v>83</v>
      </c>
      <c r="BK196" s="144">
        <f>ROUND(I196*H196,2)</f>
        <v>0</v>
      </c>
      <c r="BL196" s="15" t="s">
        <v>148</v>
      </c>
      <c r="BM196" s="143" t="s">
        <v>328</v>
      </c>
    </row>
    <row r="197" spans="2:65" s="1" customFormat="1">
      <c r="B197" s="30"/>
      <c r="D197" s="145" t="s">
        <v>131</v>
      </c>
      <c r="F197" s="146" t="s">
        <v>329</v>
      </c>
      <c r="I197" s="147"/>
      <c r="L197" s="30"/>
      <c r="M197" s="148"/>
      <c r="T197" s="54"/>
      <c r="AT197" s="15" t="s">
        <v>131</v>
      </c>
      <c r="AU197" s="15" t="s">
        <v>85</v>
      </c>
    </row>
    <row r="198" spans="2:65" s="1" customFormat="1" ht="24.2" customHeight="1">
      <c r="B198" s="30"/>
      <c r="C198" s="131" t="s">
        <v>123</v>
      </c>
      <c r="D198" s="131" t="s">
        <v>125</v>
      </c>
      <c r="E198" s="132" t="s">
        <v>330</v>
      </c>
      <c r="F198" s="133" t="s">
        <v>331</v>
      </c>
      <c r="G198" s="134" t="s">
        <v>300</v>
      </c>
      <c r="H198" s="135">
        <v>355.17099999999999</v>
      </c>
      <c r="I198" s="136"/>
      <c r="J198" s="137">
        <f>ROUND(I198*H198,2)</f>
        <v>0</v>
      </c>
      <c r="K198" s="138"/>
      <c r="L198" s="30"/>
      <c r="M198" s="139" t="s">
        <v>1</v>
      </c>
      <c r="N198" s="140" t="s">
        <v>40</v>
      </c>
      <c r="P198" s="141">
        <f>O198*H198</f>
        <v>0</v>
      </c>
      <c r="Q198" s="141">
        <v>4.0000000000000003E-5</v>
      </c>
      <c r="R198" s="141">
        <f>Q198*H198</f>
        <v>1.420684E-2</v>
      </c>
      <c r="S198" s="141">
        <v>0</v>
      </c>
      <c r="T198" s="142">
        <f>S198*H198</f>
        <v>0</v>
      </c>
      <c r="AR198" s="143" t="s">
        <v>148</v>
      </c>
      <c r="AT198" s="143" t="s">
        <v>125</v>
      </c>
      <c r="AU198" s="143" t="s">
        <v>85</v>
      </c>
      <c r="AY198" s="15" t="s">
        <v>122</v>
      </c>
      <c r="BE198" s="144">
        <f>IF(N198="základní",J198,0)</f>
        <v>0</v>
      </c>
      <c r="BF198" s="144">
        <f>IF(N198="snížená",J198,0)</f>
        <v>0</v>
      </c>
      <c r="BG198" s="144">
        <f>IF(N198="zákl. přenesená",J198,0)</f>
        <v>0</v>
      </c>
      <c r="BH198" s="144">
        <f>IF(N198="sníž. přenesená",J198,0)</f>
        <v>0</v>
      </c>
      <c r="BI198" s="144">
        <f>IF(N198="nulová",J198,0)</f>
        <v>0</v>
      </c>
      <c r="BJ198" s="15" t="s">
        <v>83</v>
      </c>
      <c r="BK198" s="144">
        <f>ROUND(I198*H198,2)</f>
        <v>0</v>
      </c>
      <c r="BL198" s="15" t="s">
        <v>148</v>
      </c>
      <c r="BM198" s="143" t="s">
        <v>332</v>
      </c>
    </row>
    <row r="199" spans="2:65" s="1" customFormat="1">
      <c r="B199" s="30"/>
      <c r="D199" s="145" t="s">
        <v>131</v>
      </c>
      <c r="F199" s="146" t="s">
        <v>333</v>
      </c>
      <c r="I199" s="147"/>
      <c r="L199" s="30"/>
      <c r="M199" s="148"/>
      <c r="T199" s="54"/>
      <c r="AT199" s="15" t="s">
        <v>131</v>
      </c>
      <c r="AU199" s="15" t="s">
        <v>85</v>
      </c>
    </row>
    <row r="200" spans="2:65" s="11" customFormat="1" ht="22.9" customHeight="1">
      <c r="B200" s="119"/>
      <c r="D200" s="120" t="s">
        <v>74</v>
      </c>
      <c r="E200" s="129" t="s">
        <v>334</v>
      </c>
      <c r="F200" s="129" t="s">
        <v>335</v>
      </c>
      <c r="I200" s="122"/>
      <c r="J200" s="130">
        <f>BK200</f>
        <v>0</v>
      </c>
      <c r="L200" s="119"/>
      <c r="M200" s="124"/>
      <c r="P200" s="125">
        <f>SUM(P201:P228)</f>
        <v>0</v>
      </c>
      <c r="R200" s="125">
        <f>SUM(R201:R228)</f>
        <v>0.85347672000000008</v>
      </c>
      <c r="T200" s="126">
        <f>SUM(T201:T228)</f>
        <v>0.12524936</v>
      </c>
      <c r="AR200" s="120" t="s">
        <v>85</v>
      </c>
      <c r="AT200" s="127" t="s">
        <v>74</v>
      </c>
      <c r="AU200" s="127" t="s">
        <v>83</v>
      </c>
      <c r="AY200" s="120" t="s">
        <v>122</v>
      </c>
      <c r="BK200" s="128">
        <f>SUM(BK201:BK228)</f>
        <v>0</v>
      </c>
    </row>
    <row r="201" spans="2:65" s="1" customFormat="1" ht="24.2" customHeight="1">
      <c r="B201" s="30"/>
      <c r="C201" s="131" t="s">
        <v>129</v>
      </c>
      <c r="D201" s="131" t="s">
        <v>125</v>
      </c>
      <c r="E201" s="132" t="s">
        <v>336</v>
      </c>
      <c r="F201" s="133" t="s">
        <v>337</v>
      </c>
      <c r="G201" s="134" t="s">
        <v>300</v>
      </c>
      <c r="H201" s="135">
        <v>266.488</v>
      </c>
      <c r="I201" s="136"/>
      <c r="J201" s="137">
        <f>ROUND(I201*H201,2)</f>
        <v>0</v>
      </c>
      <c r="K201" s="138"/>
      <c r="L201" s="30"/>
      <c r="M201" s="139" t="s">
        <v>1</v>
      </c>
      <c r="N201" s="140" t="s">
        <v>40</v>
      </c>
      <c r="P201" s="141">
        <f>O201*H201</f>
        <v>0</v>
      </c>
      <c r="Q201" s="141">
        <v>1.0000000000000001E-5</v>
      </c>
      <c r="R201" s="141">
        <f>Q201*H201</f>
        <v>2.6648800000000001E-3</v>
      </c>
      <c r="S201" s="141">
        <v>1.2E-4</v>
      </c>
      <c r="T201" s="142">
        <f>S201*H201</f>
        <v>3.1978560000000003E-2</v>
      </c>
      <c r="AR201" s="143" t="s">
        <v>148</v>
      </c>
      <c r="AT201" s="143" t="s">
        <v>125</v>
      </c>
      <c r="AU201" s="143" t="s">
        <v>85</v>
      </c>
      <c r="AY201" s="15" t="s">
        <v>122</v>
      </c>
      <c r="BE201" s="144">
        <f>IF(N201="základní",J201,0)</f>
        <v>0</v>
      </c>
      <c r="BF201" s="144">
        <f>IF(N201="snížená",J201,0)</f>
        <v>0</v>
      </c>
      <c r="BG201" s="144">
        <f>IF(N201="zákl. přenesená",J201,0)</f>
        <v>0</v>
      </c>
      <c r="BH201" s="144">
        <f>IF(N201="sníž. přenesená",J201,0)</f>
        <v>0</v>
      </c>
      <c r="BI201" s="144">
        <f>IF(N201="nulová",J201,0)</f>
        <v>0</v>
      </c>
      <c r="BJ201" s="15" t="s">
        <v>83</v>
      </c>
      <c r="BK201" s="144">
        <f>ROUND(I201*H201,2)</f>
        <v>0</v>
      </c>
      <c r="BL201" s="15" t="s">
        <v>148</v>
      </c>
      <c r="BM201" s="143" t="s">
        <v>338</v>
      </c>
    </row>
    <row r="202" spans="2:65" s="1" customFormat="1">
      <c r="B202" s="30"/>
      <c r="D202" s="145" t="s">
        <v>131</v>
      </c>
      <c r="F202" s="146" t="s">
        <v>339</v>
      </c>
      <c r="I202" s="147"/>
      <c r="L202" s="30"/>
      <c r="M202" s="148"/>
      <c r="T202" s="54"/>
      <c r="AT202" s="15" t="s">
        <v>131</v>
      </c>
      <c r="AU202" s="15" t="s">
        <v>85</v>
      </c>
    </row>
    <row r="203" spans="2:65" s="1" customFormat="1" ht="24.2" customHeight="1">
      <c r="B203" s="30"/>
      <c r="C203" s="131" t="s">
        <v>340</v>
      </c>
      <c r="D203" s="131" t="s">
        <v>125</v>
      </c>
      <c r="E203" s="132" t="s">
        <v>341</v>
      </c>
      <c r="F203" s="133" t="s">
        <v>342</v>
      </c>
      <c r="G203" s="134" t="s">
        <v>300</v>
      </c>
      <c r="H203" s="135">
        <v>266.488</v>
      </c>
      <c r="I203" s="136"/>
      <c r="J203" s="137">
        <f>ROUND(I203*H203,2)</f>
        <v>0</v>
      </c>
      <c r="K203" s="138"/>
      <c r="L203" s="30"/>
      <c r="M203" s="139" t="s">
        <v>1</v>
      </c>
      <c r="N203" s="140" t="s">
        <v>40</v>
      </c>
      <c r="P203" s="141">
        <f>O203*H203</f>
        <v>0</v>
      </c>
      <c r="Q203" s="141">
        <v>0</v>
      </c>
      <c r="R203" s="141">
        <f>Q203*H203</f>
        <v>0</v>
      </c>
      <c r="S203" s="141">
        <v>3.5E-4</v>
      </c>
      <c r="T203" s="142">
        <f>S203*H203</f>
        <v>9.3270800000000001E-2</v>
      </c>
      <c r="AR203" s="143" t="s">
        <v>148</v>
      </c>
      <c r="AT203" s="143" t="s">
        <v>125</v>
      </c>
      <c r="AU203" s="143" t="s">
        <v>85</v>
      </c>
      <c r="AY203" s="15" t="s">
        <v>122</v>
      </c>
      <c r="BE203" s="144">
        <f>IF(N203="základní",J203,0)</f>
        <v>0</v>
      </c>
      <c r="BF203" s="144">
        <f>IF(N203="snížená",J203,0)</f>
        <v>0</v>
      </c>
      <c r="BG203" s="144">
        <f>IF(N203="zákl. přenesená",J203,0)</f>
        <v>0</v>
      </c>
      <c r="BH203" s="144">
        <f>IF(N203="sníž. přenesená",J203,0)</f>
        <v>0</v>
      </c>
      <c r="BI203" s="144">
        <f>IF(N203="nulová",J203,0)</f>
        <v>0</v>
      </c>
      <c r="BJ203" s="15" t="s">
        <v>83</v>
      </c>
      <c r="BK203" s="144">
        <f>ROUND(I203*H203,2)</f>
        <v>0</v>
      </c>
      <c r="BL203" s="15" t="s">
        <v>148</v>
      </c>
      <c r="BM203" s="143" t="s">
        <v>343</v>
      </c>
    </row>
    <row r="204" spans="2:65" s="1" customFormat="1">
      <c r="B204" s="30"/>
      <c r="D204" s="145" t="s">
        <v>131</v>
      </c>
      <c r="F204" s="146" t="s">
        <v>344</v>
      </c>
      <c r="I204" s="147"/>
      <c r="L204" s="30"/>
      <c r="M204" s="148"/>
      <c r="T204" s="54"/>
      <c r="AT204" s="15" t="s">
        <v>131</v>
      </c>
      <c r="AU204" s="15" t="s">
        <v>85</v>
      </c>
    </row>
    <row r="205" spans="2:65" s="12" customFormat="1">
      <c r="B205" s="150"/>
      <c r="D205" s="145" t="s">
        <v>169</v>
      </c>
      <c r="E205" s="151" t="s">
        <v>1</v>
      </c>
      <c r="F205" s="152" t="s">
        <v>345</v>
      </c>
      <c r="H205" s="153">
        <v>68.25</v>
      </c>
      <c r="I205" s="154"/>
      <c r="L205" s="150"/>
      <c r="M205" s="155"/>
      <c r="T205" s="156"/>
      <c r="AT205" s="151" t="s">
        <v>169</v>
      </c>
      <c r="AU205" s="151" t="s">
        <v>85</v>
      </c>
      <c r="AV205" s="12" t="s">
        <v>85</v>
      </c>
      <c r="AW205" s="12" t="s">
        <v>31</v>
      </c>
      <c r="AX205" s="12" t="s">
        <v>75</v>
      </c>
      <c r="AY205" s="151" t="s">
        <v>122</v>
      </c>
    </row>
    <row r="206" spans="2:65" s="12" customFormat="1">
      <c r="B206" s="150"/>
      <c r="D206" s="145" t="s">
        <v>169</v>
      </c>
      <c r="E206" s="151" t="s">
        <v>1</v>
      </c>
      <c r="F206" s="152" t="s">
        <v>346</v>
      </c>
      <c r="H206" s="153">
        <v>10.875</v>
      </c>
      <c r="I206" s="154"/>
      <c r="L206" s="150"/>
      <c r="M206" s="155"/>
      <c r="T206" s="156"/>
      <c r="AT206" s="151" t="s">
        <v>169</v>
      </c>
      <c r="AU206" s="151" t="s">
        <v>85</v>
      </c>
      <c r="AV206" s="12" t="s">
        <v>85</v>
      </c>
      <c r="AW206" s="12" t="s">
        <v>31</v>
      </c>
      <c r="AX206" s="12" t="s">
        <v>75</v>
      </c>
      <c r="AY206" s="151" t="s">
        <v>122</v>
      </c>
    </row>
    <row r="207" spans="2:65" s="12" customFormat="1">
      <c r="B207" s="150"/>
      <c r="D207" s="145" t="s">
        <v>169</v>
      </c>
      <c r="E207" s="151" t="s">
        <v>1</v>
      </c>
      <c r="F207" s="152" t="s">
        <v>347</v>
      </c>
      <c r="H207" s="153">
        <v>44.188000000000002</v>
      </c>
      <c r="I207" s="154"/>
      <c r="L207" s="150"/>
      <c r="M207" s="155"/>
      <c r="T207" s="156"/>
      <c r="AT207" s="151" t="s">
        <v>169</v>
      </c>
      <c r="AU207" s="151" t="s">
        <v>85</v>
      </c>
      <c r="AV207" s="12" t="s">
        <v>85</v>
      </c>
      <c r="AW207" s="12" t="s">
        <v>31</v>
      </c>
      <c r="AX207" s="12" t="s">
        <v>75</v>
      </c>
      <c r="AY207" s="151" t="s">
        <v>122</v>
      </c>
    </row>
    <row r="208" spans="2:65" s="12" customFormat="1">
      <c r="B208" s="150"/>
      <c r="D208" s="145" t="s">
        <v>169</v>
      </c>
      <c r="E208" s="151" t="s">
        <v>1</v>
      </c>
      <c r="F208" s="152" t="s">
        <v>348</v>
      </c>
      <c r="H208" s="153">
        <v>9.3000000000000007</v>
      </c>
      <c r="I208" s="154"/>
      <c r="L208" s="150"/>
      <c r="M208" s="155"/>
      <c r="T208" s="156"/>
      <c r="AT208" s="151" t="s">
        <v>169</v>
      </c>
      <c r="AU208" s="151" t="s">
        <v>85</v>
      </c>
      <c r="AV208" s="12" t="s">
        <v>85</v>
      </c>
      <c r="AW208" s="12" t="s">
        <v>31</v>
      </c>
      <c r="AX208" s="12" t="s">
        <v>75</v>
      </c>
      <c r="AY208" s="151" t="s">
        <v>122</v>
      </c>
    </row>
    <row r="209" spans="2:65" s="12" customFormat="1">
      <c r="B209" s="150"/>
      <c r="D209" s="145" t="s">
        <v>169</v>
      </c>
      <c r="E209" s="151" t="s">
        <v>1</v>
      </c>
      <c r="F209" s="152" t="s">
        <v>349</v>
      </c>
      <c r="H209" s="153">
        <v>49.7</v>
      </c>
      <c r="I209" s="154"/>
      <c r="L209" s="150"/>
      <c r="M209" s="155"/>
      <c r="T209" s="156"/>
      <c r="AT209" s="151" t="s">
        <v>169</v>
      </c>
      <c r="AU209" s="151" t="s">
        <v>85</v>
      </c>
      <c r="AV209" s="12" t="s">
        <v>85</v>
      </c>
      <c r="AW209" s="12" t="s">
        <v>31</v>
      </c>
      <c r="AX209" s="12" t="s">
        <v>75</v>
      </c>
      <c r="AY209" s="151" t="s">
        <v>122</v>
      </c>
    </row>
    <row r="210" spans="2:65" s="12" customFormat="1">
      <c r="B210" s="150"/>
      <c r="D210" s="145" t="s">
        <v>169</v>
      </c>
      <c r="E210" s="151" t="s">
        <v>1</v>
      </c>
      <c r="F210" s="152" t="s">
        <v>350</v>
      </c>
      <c r="H210" s="153">
        <v>84.174999999999997</v>
      </c>
      <c r="I210" s="154"/>
      <c r="L210" s="150"/>
      <c r="M210" s="155"/>
      <c r="T210" s="156"/>
      <c r="AT210" s="151" t="s">
        <v>169</v>
      </c>
      <c r="AU210" s="151" t="s">
        <v>85</v>
      </c>
      <c r="AV210" s="12" t="s">
        <v>85</v>
      </c>
      <c r="AW210" s="12" t="s">
        <v>31</v>
      </c>
      <c r="AX210" s="12" t="s">
        <v>75</v>
      </c>
      <c r="AY210" s="151" t="s">
        <v>122</v>
      </c>
    </row>
    <row r="211" spans="2:65" s="13" customFormat="1">
      <c r="B211" s="162"/>
      <c r="D211" s="145" t="s">
        <v>169</v>
      </c>
      <c r="E211" s="163" t="s">
        <v>1</v>
      </c>
      <c r="F211" s="164" t="s">
        <v>324</v>
      </c>
      <c r="H211" s="165">
        <v>266.488</v>
      </c>
      <c r="I211" s="166"/>
      <c r="L211" s="162"/>
      <c r="M211" s="167"/>
      <c r="T211" s="168"/>
      <c r="AT211" s="163" t="s">
        <v>169</v>
      </c>
      <c r="AU211" s="163" t="s">
        <v>85</v>
      </c>
      <c r="AV211" s="13" t="s">
        <v>129</v>
      </c>
      <c r="AW211" s="13" t="s">
        <v>31</v>
      </c>
      <c r="AX211" s="13" t="s">
        <v>83</v>
      </c>
      <c r="AY211" s="163" t="s">
        <v>122</v>
      </c>
    </row>
    <row r="212" spans="2:65" s="1" customFormat="1" ht="24.2" customHeight="1">
      <c r="B212" s="30"/>
      <c r="C212" s="131" t="s">
        <v>135</v>
      </c>
      <c r="D212" s="131" t="s">
        <v>125</v>
      </c>
      <c r="E212" s="132" t="s">
        <v>351</v>
      </c>
      <c r="F212" s="133" t="s">
        <v>352</v>
      </c>
      <c r="G212" s="134" t="s">
        <v>300</v>
      </c>
      <c r="H212" s="135">
        <v>266.488</v>
      </c>
      <c r="I212" s="136"/>
      <c r="J212" s="137">
        <f>ROUND(I212*H212,2)</f>
        <v>0</v>
      </c>
      <c r="K212" s="138"/>
      <c r="L212" s="30"/>
      <c r="M212" s="139" t="s">
        <v>1</v>
      </c>
      <c r="N212" s="140" t="s">
        <v>40</v>
      </c>
      <c r="P212" s="141">
        <f>O212*H212</f>
        <v>0</v>
      </c>
      <c r="Q212" s="141">
        <v>3.1800000000000001E-3</v>
      </c>
      <c r="R212" s="141">
        <f>Q212*H212</f>
        <v>0.84743184000000005</v>
      </c>
      <c r="S212" s="141">
        <v>0</v>
      </c>
      <c r="T212" s="142">
        <f>S212*H212</f>
        <v>0</v>
      </c>
      <c r="AR212" s="143" t="s">
        <v>148</v>
      </c>
      <c r="AT212" s="143" t="s">
        <v>125</v>
      </c>
      <c r="AU212" s="143" t="s">
        <v>85</v>
      </c>
      <c r="AY212" s="15" t="s">
        <v>122</v>
      </c>
      <c r="BE212" s="144">
        <f>IF(N212="základní",J212,0)</f>
        <v>0</v>
      </c>
      <c r="BF212" s="144">
        <f>IF(N212="snížená",J212,0)</f>
        <v>0</v>
      </c>
      <c r="BG212" s="144">
        <f>IF(N212="zákl. přenesená",J212,0)</f>
        <v>0</v>
      </c>
      <c r="BH212" s="144">
        <f>IF(N212="sníž. přenesená",J212,0)</f>
        <v>0</v>
      </c>
      <c r="BI212" s="144">
        <f>IF(N212="nulová",J212,0)</f>
        <v>0</v>
      </c>
      <c r="BJ212" s="15" t="s">
        <v>83</v>
      </c>
      <c r="BK212" s="144">
        <f>ROUND(I212*H212,2)</f>
        <v>0</v>
      </c>
      <c r="BL212" s="15" t="s">
        <v>148</v>
      </c>
      <c r="BM212" s="143" t="s">
        <v>353</v>
      </c>
    </row>
    <row r="213" spans="2:65" s="1" customFormat="1">
      <c r="B213" s="30"/>
      <c r="D213" s="145" t="s">
        <v>131</v>
      </c>
      <c r="F213" s="146" t="s">
        <v>354</v>
      </c>
      <c r="I213" s="147"/>
      <c r="L213" s="30"/>
      <c r="M213" s="148"/>
      <c r="T213" s="54"/>
      <c r="AT213" s="15" t="s">
        <v>131</v>
      </c>
      <c r="AU213" s="15" t="s">
        <v>85</v>
      </c>
    </row>
    <row r="214" spans="2:65" s="1" customFormat="1" ht="24.2" customHeight="1">
      <c r="B214" s="30"/>
      <c r="C214" s="131" t="s">
        <v>355</v>
      </c>
      <c r="D214" s="131" t="s">
        <v>125</v>
      </c>
      <c r="E214" s="132" t="s">
        <v>356</v>
      </c>
      <c r="F214" s="133" t="s">
        <v>357</v>
      </c>
      <c r="G214" s="134" t="s">
        <v>166</v>
      </c>
      <c r="H214" s="135">
        <v>589</v>
      </c>
      <c r="I214" s="136"/>
      <c r="J214" s="137">
        <f>ROUND(I214*H214,2)</f>
        <v>0</v>
      </c>
      <c r="K214" s="138"/>
      <c r="L214" s="30"/>
      <c r="M214" s="139" t="s">
        <v>1</v>
      </c>
      <c r="N214" s="140" t="s">
        <v>40</v>
      </c>
      <c r="P214" s="141">
        <f>O214*H214</f>
        <v>0</v>
      </c>
      <c r="Q214" s="141">
        <v>0</v>
      </c>
      <c r="R214" s="141">
        <f>Q214*H214</f>
        <v>0</v>
      </c>
      <c r="S214" s="141">
        <v>0</v>
      </c>
      <c r="T214" s="142">
        <f>S214*H214</f>
        <v>0</v>
      </c>
      <c r="AR214" s="143" t="s">
        <v>148</v>
      </c>
      <c r="AT214" s="143" t="s">
        <v>125</v>
      </c>
      <c r="AU214" s="143" t="s">
        <v>85</v>
      </c>
      <c r="AY214" s="15" t="s">
        <v>122</v>
      </c>
      <c r="BE214" s="144">
        <f>IF(N214="základní",J214,0)</f>
        <v>0</v>
      </c>
      <c r="BF214" s="144">
        <f>IF(N214="snížená",J214,0)</f>
        <v>0</v>
      </c>
      <c r="BG214" s="144">
        <f>IF(N214="zákl. přenesená",J214,0)</f>
        <v>0</v>
      </c>
      <c r="BH214" s="144">
        <f>IF(N214="sníž. přenesená",J214,0)</f>
        <v>0</v>
      </c>
      <c r="BI214" s="144">
        <f>IF(N214="nulová",J214,0)</f>
        <v>0</v>
      </c>
      <c r="BJ214" s="15" t="s">
        <v>83</v>
      </c>
      <c r="BK214" s="144">
        <f>ROUND(I214*H214,2)</f>
        <v>0</v>
      </c>
      <c r="BL214" s="15" t="s">
        <v>148</v>
      </c>
      <c r="BM214" s="143" t="s">
        <v>358</v>
      </c>
    </row>
    <row r="215" spans="2:65" s="1" customFormat="1">
      <c r="B215" s="30"/>
      <c r="D215" s="145" t="s">
        <v>131</v>
      </c>
      <c r="F215" s="146" t="s">
        <v>359</v>
      </c>
      <c r="I215" s="147"/>
      <c r="L215" s="30"/>
      <c r="M215" s="148"/>
      <c r="T215" s="54"/>
      <c r="AT215" s="15" t="s">
        <v>131</v>
      </c>
      <c r="AU215" s="15" t="s">
        <v>85</v>
      </c>
    </row>
    <row r="216" spans="2:65" s="1" customFormat="1" ht="24.2" customHeight="1">
      <c r="B216" s="30"/>
      <c r="C216" s="169" t="s">
        <v>175</v>
      </c>
      <c r="D216" s="169" t="s">
        <v>360</v>
      </c>
      <c r="E216" s="170" t="s">
        <v>361</v>
      </c>
      <c r="F216" s="171" t="s">
        <v>362</v>
      </c>
      <c r="G216" s="172" t="s">
        <v>166</v>
      </c>
      <c r="H216" s="173">
        <v>618.45000000000005</v>
      </c>
      <c r="I216" s="174"/>
      <c r="J216" s="175">
        <f>ROUND(I216*H216,2)</f>
        <v>0</v>
      </c>
      <c r="K216" s="176"/>
      <c r="L216" s="177"/>
      <c r="M216" s="178" t="s">
        <v>1</v>
      </c>
      <c r="N216" s="179" t="s">
        <v>40</v>
      </c>
      <c r="P216" s="141">
        <f>O216*H216</f>
        <v>0</v>
      </c>
      <c r="Q216" s="141">
        <v>0</v>
      </c>
      <c r="R216" s="141">
        <f>Q216*H216</f>
        <v>0</v>
      </c>
      <c r="S216" s="141">
        <v>0</v>
      </c>
      <c r="T216" s="142">
        <f>S216*H216</f>
        <v>0</v>
      </c>
      <c r="AR216" s="143" t="s">
        <v>271</v>
      </c>
      <c r="AT216" s="143" t="s">
        <v>360</v>
      </c>
      <c r="AU216" s="143" t="s">
        <v>85</v>
      </c>
      <c r="AY216" s="15" t="s">
        <v>122</v>
      </c>
      <c r="BE216" s="144">
        <f>IF(N216="základní",J216,0)</f>
        <v>0</v>
      </c>
      <c r="BF216" s="144">
        <f>IF(N216="snížená",J216,0)</f>
        <v>0</v>
      </c>
      <c r="BG216" s="144">
        <f>IF(N216="zákl. přenesená",J216,0)</f>
        <v>0</v>
      </c>
      <c r="BH216" s="144">
        <f>IF(N216="sníž. přenesená",J216,0)</f>
        <v>0</v>
      </c>
      <c r="BI216" s="144">
        <f>IF(N216="nulová",J216,0)</f>
        <v>0</v>
      </c>
      <c r="BJ216" s="15" t="s">
        <v>83</v>
      </c>
      <c r="BK216" s="144">
        <f>ROUND(I216*H216,2)</f>
        <v>0</v>
      </c>
      <c r="BL216" s="15" t="s">
        <v>148</v>
      </c>
      <c r="BM216" s="143" t="s">
        <v>363</v>
      </c>
    </row>
    <row r="217" spans="2:65" s="1" customFormat="1">
      <c r="B217" s="30"/>
      <c r="D217" s="145" t="s">
        <v>131</v>
      </c>
      <c r="F217" s="146" t="s">
        <v>362</v>
      </c>
      <c r="I217" s="147"/>
      <c r="L217" s="30"/>
      <c r="M217" s="148"/>
      <c r="T217" s="54"/>
      <c r="AT217" s="15" t="s">
        <v>131</v>
      </c>
      <c r="AU217" s="15" t="s">
        <v>85</v>
      </c>
    </row>
    <row r="218" spans="2:65" s="12" customFormat="1">
      <c r="B218" s="150"/>
      <c r="D218" s="145" t="s">
        <v>169</v>
      </c>
      <c r="F218" s="152" t="s">
        <v>364</v>
      </c>
      <c r="H218" s="153">
        <v>618.45000000000005</v>
      </c>
      <c r="I218" s="154"/>
      <c r="L218" s="150"/>
      <c r="M218" s="155"/>
      <c r="T218" s="156"/>
      <c r="AT218" s="151" t="s">
        <v>169</v>
      </c>
      <c r="AU218" s="151" t="s">
        <v>85</v>
      </c>
      <c r="AV218" s="12" t="s">
        <v>85</v>
      </c>
      <c r="AW218" s="12" t="s">
        <v>4</v>
      </c>
      <c r="AX218" s="12" t="s">
        <v>83</v>
      </c>
      <c r="AY218" s="151" t="s">
        <v>122</v>
      </c>
    </row>
    <row r="219" spans="2:65" s="1" customFormat="1" ht="16.5" customHeight="1">
      <c r="B219" s="30"/>
      <c r="C219" s="131" t="s">
        <v>8</v>
      </c>
      <c r="D219" s="131" t="s">
        <v>125</v>
      </c>
      <c r="E219" s="132" t="s">
        <v>365</v>
      </c>
      <c r="F219" s="133" t="s">
        <v>366</v>
      </c>
      <c r="G219" s="134" t="s">
        <v>300</v>
      </c>
      <c r="H219" s="135">
        <v>268</v>
      </c>
      <c r="I219" s="136"/>
      <c r="J219" s="137">
        <f>ROUND(I219*H219,2)</f>
        <v>0</v>
      </c>
      <c r="K219" s="138"/>
      <c r="L219" s="30"/>
      <c r="M219" s="139" t="s">
        <v>1</v>
      </c>
      <c r="N219" s="140" t="s">
        <v>40</v>
      </c>
      <c r="P219" s="141">
        <f>O219*H219</f>
        <v>0</v>
      </c>
      <c r="Q219" s="141">
        <v>0</v>
      </c>
      <c r="R219" s="141">
        <f>Q219*H219</f>
        <v>0</v>
      </c>
      <c r="S219" s="141">
        <v>0</v>
      </c>
      <c r="T219" s="142">
        <f>S219*H219</f>
        <v>0</v>
      </c>
      <c r="AR219" s="143" t="s">
        <v>148</v>
      </c>
      <c r="AT219" s="143" t="s">
        <v>125</v>
      </c>
      <c r="AU219" s="143" t="s">
        <v>85</v>
      </c>
      <c r="AY219" s="15" t="s">
        <v>122</v>
      </c>
      <c r="BE219" s="144">
        <f>IF(N219="základní",J219,0)</f>
        <v>0</v>
      </c>
      <c r="BF219" s="144">
        <f>IF(N219="snížená",J219,0)</f>
        <v>0</v>
      </c>
      <c r="BG219" s="144">
        <f>IF(N219="zákl. přenesená",J219,0)</f>
        <v>0</v>
      </c>
      <c r="BH219" s="144">
        <f>IF(N219="sníž. přenesená",J219,0)</f>
        <v>0</v>
      </c>
      <c r="BI219" s="144">
        <f>IF(N219="nulová",J219,0)</f>
        <v>0</v>
      </c>
      <c r="BJ219" s="15" t="s">
        <v>83</v>
      </c>
      <c r="BK219" s="144">
        <f>ROUND(I219*H219,2)</f>
        <v>0</v>
      </c>
      <c r="BL219" s="15" t="s">
        <v>148</v>
      </c>
      <c r="BM219" s="143" t="s">
        <v>367</v>
      </c>
    </row>
    <row r="220" spans="2:65" s="1" customFormat="1">
      <c r="B220" s="30"/>
      <c r="D220" s="145" t="s">
        <v>131</v>
      </c>
      <c r="F220" s="146" t="s">
        <v>368</v>
      </c>
      <c r="I220" s="147"/>
      <c r="L220" s="30"/>
      <c r="M220" s="148"/>
      <c r="T220" s="54"/>
      <c r="AT220" s="15" t="s">
        <v>131</v>
      </c>
      <c r="AU220" s="15" t="s">
        <v>85</v>
      </c>
    </row>
    <row r="221" spans="2:65" s="1" customFormat="1" ht="16.5" customHeight="1">
      <c r="B221" s="30"/>
      <c r="C221" s="169" t="s">
        <v>144</v>
      </c>
      <c r="D221" s="169" t="s">
        <v>360</v>
      </c>
      <c r="E221" s="170" t="s">
        <v>369</v>
      </c>
      <c r="F221" s="171" t="s">
        <v>370</v>
      </c>
      <c r="G221" s="172" t="s">
        <v>300</v>
      </c>
      <c r="H221" s="173">
        <v>281.39999999999998</v>
      </c>
      <c r="I221" s="174"/>
      <c r="J221" s="175">
        <f>ROUND(I221*H221,2)</f>
        <v>0</v>
      </c>
      <c r="K221" s="176"/>
      <c r="L221" s="177"/>
      <c r="M221" s="178" t="s">
        <v>1</v>
      </c>
      <c r="N221" s="179" t="s">
        <v>40</v>
      </c>
      <c r="P221" s="141">
        <f>O221*H221</f>
        <v>0</v>
      </c>
      <c r="Q221" s="141">
        <v>0</v>
      </c>
      <c r="R221" s="141">
        <f>Q221*H221</f>
        <v>0</v>
      </c>
      <c r="S221" s="141">
        <v>0</v>
      </c>
      <c r="T221" s="142">
        <f>S221*H221</f>
        <v>0</v>
      </c>
      <c r="AR221" s="143" t="s">
        <v>271</v>
      </c>
      <c r="AT221" s="143" t="s">
        <v>360</v>
      </c>
      <c r="AU221" s="143" t="s">
        <v>85</v>
      </c>
      <c r="AY221" s="15" t="s">
        <v>122</v>
      </c>
      <c r="BE221" s="144">
        <f>IF(N221="základní",J221,0)</f>
        <v>0</v>
      </c>
      <c r="BF221" s="144">
        <f>IF(N221="snížená",J221,0)</f>
        <v>0</v>
      </c>
      <c r="BG221" s="144">
        <f>IF(N221="zákl. přenesená",J221,0)</f>
        <v>0</v>
      </c>
      <c r="BH221" s="144">
        <f>IF(N221="sníž. přenesená",J221,0)</f>
        <v>0</v>
      </c>
      <c r="BI221" s="144">
        <f>IF(N221="nulová",J221,0)</f>
        <v>0</v>
      </c>
      <c r="BJ221" s="15" t="s">
        <v>83</v>
      </c>
      <c r="BK221" s="144">
        <f>ROUND(I221*H221,2)</f>
        <v>0</v>
      </c>
      <c r="BL221" s="15" t="s">
        <v>148</v>
      </c>
      <c r="BM221" s="143" t="s">
        <v>371</v>
      </c>
    </row>
    <row r="222" spans="2:65" s="1" customFormat="1">
      <c r="B222" s="30"/>
      <c r="D222" s="145" t="s">
        <v>131</v>
      </c>
      <c r="F222" s="146" t="s">
        <v>370</v>
      </c>
      <c r="I222" s="147"/>
      <c r="L222" s="30"/>
      <c r="M222" s="148"/>
      <c r="T222" s="54"/>
      <c r="AT222" s="15" t="s">
        <v>131</v>
      </c>
      <c r="AU222" s="15" t="s">
        <v>85</v>
      </c>
    </row>
    <row r="223" spans="2:65" s="12" customFormat="1">
      <c r="B223" s="150"/>
      <c r="D223" s="145" t="s">
        <v>169</v>
      </c>
      <c r="F223" s="152" t="s">
        <v>372</v>
      </c>
      <c r="H223" s="153">
        <v>281.39999999999998</v>
      </c>
      <c r="I223" s="154"/>
      <c r="L223" s="150"/>
      <c r="M223" s="155"/>
      <c r="T223" s="156"/>
      <c r="AT223" s="151" t="s">
        <v>169</v>
      </c>
      <c r="AU223" s="151" t="s">
        <v>85</v>
      </c>
      <c r="AV223" s="12" t="s">
        <v>85</v>
      </c>
      <c r="AW223" s="12" t="s">
        <v>4</v>
      </c>
      <c r="AX223" s="12" t="s">
        <v>83</v>
      </c>
      <c r="AY223" s="151" t="s">
        <v>122</v>
      </c>
    </row>
    <row r="224" spans="2:65" s="1" customFormat="1" ht="33" customHeight="1">
      <c r="B224" s="30"/>
      <c r="C224" s="131" t="s">
        <v>182</v>
      </c>
      <c r="D224" s="131" t="s">
        <v>125</v>
      </c>
      <c r="E224" s="132" t="s">
        <v>373</v>
      </c>
      <c r="F224" s="133" t="s">
        <v>374</v>
      </c>
      <c r="G224" s="134" t="s">
        <v>300</v>
      </c>
      <c r="H224" s="135">
        <v>70</v>
      </c>
      <c r="I224" s="136"/>
      <c r="J224" s="137">
        <f>ROUND(I224*H224,2)</f>
        <v>0</v>
      </c>
      <c r="K224" s="138"/>
      <c r="L224" s="30"/>
      <c r="M224" s="139" t="s">
        <v>1</v>
      </c>
      <c r="N224" s="140" t="s">
        <v>40</v>
      </c>
      <c r="P224" s="141">
        <f>O224*H224</f>
        <v>0</v>
      </c>
      <c r="Q224" s="141">
        <v>1.0000000000000001E-5</v>
      </c>
      <c r="R224" s="141">
        <f>Q224*H224</f>
        <v>7.000000000000001E-4</v>
      </c>
      <c r="S224" s="141">
        <v>0</v>
      </c>
      <c r="T224" s="142">
        <f>S224*H224</f>
        <v>0</v>
      </c>
      <c r="AR224" s="143" t="s">
        <v>148</v>
      </c>
      <c r="AT224" s="143" t="s">
        <v>125</v>
      </c>
      <c r="AU224" s="143" t="s">
        <v>85</v>
      </c>
      <c r="AY224" s="15" t="s">
        <v>122</v>
      </c>
      <c r="BE224" s="144">
        <f>IF(N224="základní",J224,0)</f>
        <v>0</v>
      </c>
      <c r="BF224" s="144">
        <f>IF(N224="snížená",J224,0)</f>
        <v>0</v>
      </c>
      <c r="BG224" s="144">
        <f>IF(N224="zákl. přenesená",J224,0)</f>
        <v>0</v>
      </c>
      <c r="BH224" s="144">
        <f>IF(N224="sníž. přenesená",J224,0)</f>
        <v>0</v>
      </c>
      <c r="BI224" s="144">
        <f>IF(N224="nulová",J224,0)</f>
        <v>0</v>
      </c>
      <c r="BJ224" s="15" t="s">
        <v>83</v>
      </c>
      <c r="BK224" s="144">
        <f>ROUND(I224*H224,2)</f>
        <v>0</v>
      </c>
      <c r="BL224" s="15" t="s">
        <v>148</v>
      </c>
      <c r="BM224" s="143" t="s">
        <v>375</v>
      </c>
    </row>
    <row r="225" spans="2:65" s="1" customFormat="1">
      <c r="B225" s="30"/>
      <c r="D225" s="145" t="s">
        <v>131</v>
      </c>
      <c r="F225" s="146" t="s">
        <v>376</v>
      </c>
      <c r="I225" s="147"/>
      <c r="L225" s="30"/>
      <c r="M225" s="148"/>
      <c r="T225" s="54"/>
      <c r="AT225" s="15" t="s">
        <v>131</v>
      </c>
      <c r="AU225" s="15" t="s">
        <v>85</v>
      </c>
    </row>
    <row r="226" spans="2:65" s="12" customFormat="1">
      <c r="B226" s="150"/>
      <c r="D226" s="145" t="s">
        <v>169</v>
      </c>
      <c r="E226" s="151" t="s">
        <v>1</v>
      </c>
      <c r="F226" s="152" t="s">
        <v>377</v>
      </c>
      <c r="H226" s="153">
        <v>70</v>
      </c>
      <c r="I226" s="154"/>
      <c r="L226" s="150"/>
      <c r="M226" s="155"/>
      <c r="T226" s="156"/>
      <c r="AT226" s="151" t="s">
        <v>169</v>
      </c>
      <c r="AU226" s="151" t="s">
        <v>85</v>
      </c>
      <c r="AV226" s="12" t="s">
        <v>85</v>
      </c>
      <c r="AW226" s="12" t="s">
        <v>31</v>
      </c>
      <c r="AX226" s="12" t="s">
        <v>83</v>
      </c>
      <c r="AY226" s="151" t="s">
        <v>122</v>
      </c>
    </row>
    <row r="227" spans="2:65" s="1" customFormat="1" ht="24.2" customHeight="1">
      <c r="B227" s="30"/>
      <c r="C227" s="131" t="s">
        <v>155</v>
      </c>
      <c r="D227" s="131" t="s">
        <v>125</v>
      </c>
      <c r="E227" s="132" t="s">
        <v>378</v>
      </c>
      <c r="F227" s="133" t="s">
        <v>379</v>
      </c>
      <c r="G227" s="134" t="s">
        <v>300</v>
      </c>
      <c r="H227" s="135">
        <v>268</v>
      </c>
      <c r="I227" s="136"/>
      <c r="J227" s="137">
        <f>ROUND(I227*H227,2)</f>
        <v>0</v>
      </c>
      <c r="K227" s="138"/>
      <c r="L227" s="30"/>
      <c r="M227" s="139" t="s">
        <v>1</v>
      </c>
      <c r="N227" s="140" t="s">
        <v>40</v>
      </c>
      <c r="P227" s="141">
        <f>O227*H227</f>
        <v>0</v>
      </c>
      <c r="Q227" s="141">
        <v>1.0000000000000001E-5</v>
      </c>
      <c r="R227" s="141">
        <f>Q227*H227</f>
        <v>2.6800000000000001E-3</v>
      </c>
      <c r="S227" s="141">
        <v>0</v>
      </c>
      <c r="T227" s="142">
        <f>S227*H227</f>
        <v>0</v>
      </c>
      <c r="AR227" s="143" t="s">
        <v>148</v>
      </c>
      <c r="AT227" s="143" t="s">
        <v>125</v>
      </c>
      <c r="AU227" s="143" t="s">
        <v>85</v>
      </c>
      <c r="AY227" s="15" t="s">
        <v>122</v>
      </c>
      <c r="BE227" s="144">
        <f>IF(N227="základní",J227,0)</f>
        <v>0</v>
      </c>
      <c r="BF227" s="144">
        <f>IF(N227="snížená",J227,0)</f>
        <v>0</v>
      </c>
      <c r="BG227" s="144">
        <f>IF(N227="zákl. přenesená",J227,0)</f>
        <v>0</v>
      </c>
      <c r="BH227" s="144">
        <f>IF(N227="sníž. přenesená",J227,0)</f>
        <v>0</v>
      </c>
      <c r="BI227" s="144">
        <f>IF(N227="nulová",J227,0)</f>
        <v>0</v>
      </c>
      <c r="BJ227" s="15" t="s">
        <v>83</v>
      </c>
      <c r="BK227" s="144">
        <f>ROUND(I227*H227,2)</f>
        <v>0</v>
      </c>
      <c r="BL227" s="15" t="s">
        <v>148</v>
      </c>
      <c r="BM227" s="143" t="s">
        <v>380</v>
      </c>
    </row>
    <row r="228" spans="2:65" s="1" customFormat="1">
      <c r="B228" s="30"/>
      <c r="D228" s="145" t="s">
        <v>131</v>
      </c>
      <c r="F228" s="146" t="s">
        <v>381</v>
      </c>
      <c r="I228" s="147"/>
      <c r="L228" s="30"/>
      <c r="M228" s="148"/>
      <c r="T228" s="54"/>
      <c r="AT228" s="15" t="s">
        <v>131</v>
      </c>
      <c r="AU228" s="15" t="s">
        <v>85</v>
      </c>
    </row>
    <row r="229" spans="2:65" s="11" customFormat="1" ht="25.9" customHeight="1">
      <c r="B229" s="119"/>
      <c r="D229" s="120" t="s">
        <v>74</v>
      </c>
      <c r="E229" s="121" t="s">
        <v>213</v>
      </c>
      <c r="F229" s="121" t="s">
        <v>214</v>
      </c>
      <c r="I229" s="122"/>
      <c r="J229" s="123">
        <f>BK229</f>
        <v>0</v>
      </c>
      <c r="L229" s="119"/>
      <c r="M229" s="124"/>
      <c r="P229" s="125">
        <f>P230</f>
        <v>0</v>
      </c>
      <c r="R229" s="125">
        <f>R230</f>
        <v>0</v>
      </c>
      <c r="T229" s="126">
        <f>T230</f>
        <v>0</v>
      </c>
      <c r="AR229" s="120" t="s">
        <v>215</v>
      </c>
      <c r="AT229" s="127" t="s">
        <v>74</v>
      </c>
      <c r="AU229" s="127" t="s">
        <v>75</v>
      </c>
      <c r="AY229" s="120" t="s">
        <v>122</v>
      </c>
      <c r="BK229" s="128">
        <f>BK230</f>
        <v>0</v>
      </c>
    </row>
    <row r="230" spans="2:65" s="11" customFormat="1" ht="22.9" customHeight="1">
      <c r="B230" s="119"/>
      <c r="D230" s="120" t="s">
        <v>74</v>
      </c>
      <c r="E230" s="129" t="s">
        <v>216</v>
      </c>
      <c r="F230" s="129" t="s">
        <v>217</v>
      </c>
      <c r="I230" s="122"/>
      <c r="J230" s="130">
        <f>BK230</f>
        <v>0</v>
      </c>
      <c r="L230" s="119"/>
      <c r="M230" s="124"/>
      <c r="P230" s="125">
        <f>SUM(P231:P232)</f>
        <v>0</v>
      </c>
      <c r="R230" s="125">
        <f>SUM(R231:R232)</f>
        <v>0</v>
      </c>
      <c r="T230" s="126">
        <f>SUM(T231:T232)</f>
        <v>0</v>
      </c>
      <c r="AR230" s="120" t="s">
        <v>215</v>
      </c>
      <c r="AT230" s="127" t="s">
        <v>74</v>
      </c>
      <c r="AU230" s="127" t="s">
        <v>83</v>
      </c>
      <c r="AY230" s="120" t="s">
        <v>122</v>
      </c>
      <c r="BK230" s="128">
        <f>SUM(BK231:BK232)</f>
        <v>0</v>
      </c>
    </row>
    <row r="231" spans="2:65" s="1" customFormat="1" ht="16.5" customHeight="1">
      <c r="B231" s="30"/>
      <c r="C231" s="131" t="s">
        <v>193</v>
      </c>
      <c r="D231" s="131" t="s">
        <v>125</v>
      </c>
      <c r="E231" s="132" t="s">
        <v>219</v>
      </c>
      <c r="F231" s="133" t="s">
        <v>382</v>
      </c>
      <c r="G231" s="134" t="s">
        <v>221</v>
      </c>
      <c r="H231" s="135">
        <v>1</v>
      </c>
      <c r="I231" s="136"/>
      <c r="J231" s="137">
        <f>ROUND(I231*H231,2)</f>
        <v>0</v>
      </c>
      <c r="K231" s="138"/>
      <c r="L231" s="30"/>
      <c r="M231" s="139" t="s">
        <v>1</v>
      </c>
      <c r="N231" s="140" t="s">
        <v>40</v>
      </c>
      <c r="P231" s="141">
        <f>O231*H231</f>
        <v>0</v>
      </c>
      <c r="Q231" s="141">
        <v>0</v>
      </c>
      <c r="R231" s="141">
        <f>Q231*H231</f>
        <v>0</v>
      </c>
      <c r="S231" s="141">
        <v>0</v>
      </c>
      <c r="T231" s="142">
        <f>S231*H231</f>
        <v>0</v>
      </c>
      <c r="AR231" s="143" t="s">
        <v>222</v>
      </c>
      <c r="AT231" s="143" t="s">
        <v>125</v>
      </c>
      <c r="AU231" s="143" t="s">
        <v>85</v>
      </c>
      <c r="AY231" s="15" t="s">
        <v>122</v>
      </c>
      <c r="BE231" s="144">
        <f>IF(N231="základní",J231,0)</f>
        <v>0</v>
      </c>
      <c r="BF231" s="144">
        <f>IF(N231="snížená",J231,0)</f>
        <v>0</v>
      </c>
      <c r="BG231" s="144">
        <f>IF(N231="zákl. přenesená",J231,0)</f>
        <v>0</v>
      </c>
      <c r="BH231" s="144">
        <f>IF(N231="sníž. přenesená",J231,0)</f>
        <v>0</v>
      </c>
      <c r="BI231" s="144">
        <f>IF(N231="nulová",J231,0)</f>
        <v>0</v>
      </c>
      <c r="BJ231" s="15" t="s">
        <v>83</v>
      </c>
      <c r="BK231" s="144">
        <f>ROUND(I231*H231,2)</f>
        <v>0</v>
      </c>
      <c r="BL231" s="15" t="s">
        <v>222</v>
      </c>
      <c r="BM231" s="143" t="s">
        <v>383</v>
      </c>
    </row>
    <row r="232" spans="2:65" s="1" customFormat="1">
      <c r="B232" s="30"/>
      <c r="D232" s="145" t="s">
        <v>131</v>
      </c>
      <c r="F232" s="146" t="s">
        <v>384</v>
      </c>
      <c r="I232" s="147"/>
      <c r="L232" s="30"/>
      <c r="M232" s="157"/>
      <c r="N232" s="158"/>
      <c r="O232" s="158"/>
      <c r="P232" s="158"/>
      <c r="Q232" s="158"/>
      <c r="R232" s="158"/>
      <c r="S232" s="158"/>
      <c r="T232" s="159"/>
      <c r="AT232" s="15" t="s">
        <v>131</v>
      </c>
      <c r="AU232" s="15" t="s">
        <v>85</v>
      </c>
    </row>
    <row r="233" spans="2:65" s="1" customFormat="1" ht="6.95" customHeight="1">
      <c r="B233" s="42"/>
      <c r="C233" s="43"/>
      <c r="D233" s="43"/>
      <c r="E233" s="43"/>
      <c r="F233" s="43"/>
      <c r="G233" s="43"/>
      <c r="H233" s="43"/>
      <c r="I233" s="43"/>
      <c r="J233" s="43"/>
      <c r="K233" s="43"/>
      <c r="L233" s="30"/>
    </row>
  </sheetData>
  <sheetProtection algorithmName="SHA-512" hashValue="v4anjqgnzjyezl1G0UMhHq1RDm0GTmxpIJ8klbqz4ob652LfWNxdAYOCD/E3pIwKAv94OUL8xXtx7j4vUlpf7Q==" saltValue="vjuFbfvPZu+AIuEXFMFhWF8XKK11i5tfX4PRFXHkHg/6RPmrP66E5dMvhLSI7DpaHR9FxU3Xtx9/xmoksOE2KA==" spinCount="100000" sheet="1" objects="1" scenarios="1" formatColumns="0" formatRows="0" autoFilter="0"/>
  <autoFilter ref="C130:K232" xr:uid="{00000000-0009-0000-0000-000002000000}"/>
  <mergeCells count="9">
    <mergeCell ref="E87:H87"/>
    <mergeCell ref="E121:H121"/>
    <mergeCell ref="E123:H123"/>
    <mergeCell ref="L2:V2"/>
    <mergeCell ref="E7:H7"/>
    <mergeCell ref="E9:H9"/>
    <mergeCell ref="E18:H18"/>
    <mergeCell ref="E27:H27"/>
    <mergeCell ref="E85:H85"/>
  </mergeCells>
  <hyperlinks>
    <hyperlink ref="F186" r:id="rId1" xr:uid="{00000000-0004-0000-0200-000000000000}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0e64b58b-1b19-4794-b7f9-886fb6d9a2b0">
      <Terms xmlns="http://schemas.microsoft.com/office/infopath/2007/PartnerControls"/>
    </lcf76f155ced4ddcb4097134ff3c332f>
    <TaxCatchAll xmlns="77f257e9-eb97-443c-a232-8d898b260633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4CBD291BE59A3141BC0C7BB7C5404DC9" ma:contentTypeVersion="13" ma:contentTypeDescription="Vytvoří nový dokument" ma:contentTypeScope="" ma:versionID="1310175db1f83604e9a97991bc20c404">
  <xsd:schema xmlns:xsd="http://www.w3.org/2001/XMLSchema" xmlns:xs="http://www.w3.org/2001/XMLSchema" xmlns:p="http://schemas.microsoft.com/office/2006/metadata/properties" xmlns:ns2="0e64b58b-1b19-4794-b7f9-886fb6d9a2b0" xmlns:ns3="77f257e9-eb97-443c-a232-8d898b260633" targetNamespace="http://schemas.microsoft.com/office/2006/metadata/properties" ma:root="true" ma:fieldsID="80d6b893de794feee4ae32a205e48c0c" ns2:_="" ns3:_="">
    <xsd:import namespace="0e64b58b-1b19-4794-b7f9-886fb6d9a2b0"/>
    <xsd:import namespace="77f257e9-eb97-443c-a232-8d898b26063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e64b58b-1b19-4794-b7f9-886fb6d9a2b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lcf76f155ced4ddcb4097134ff3c332f" ma:index="15" nillable="true" ma:taxonomy="true" ma:internalName="lcf76f155ced4ddcb4097134ff3c332f" ma:taxonomyFieldName="MediaServiceImageTags" ma:displayName="Značky obrázků" ma:readOnly="false" ma:fieldId="{5cf76f15-5ced-4ddc-b409-7134ff3c332f}" ma:taxonomyMulti="true" ma:sspId="c983acfc-808f-4152-971b-7dbe7fd5d54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7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7f257e9-eb97-443c-a232-8d898b260633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6ae8f395-67d1-4a83-b2ef-49a88c56cb51}" ma:internalName="TaxCatchAll" ma:showField="CatchAllData" ma:web="77f257e9-eb97-443c-a232-8d898b26063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DBE622B-CDBF-41A7-B373-BC7EFC759246}"/>
</file>

<file path=customXml/itemProps2.xml><?xml version="1.0" encoding="utf-8"?>
<ds:datastoreItem xmlns:ds="http://schemas.openxmlformats.org/officeDocument/2006/customXml" ds:itemID="{2A61497D-8670-4757-ACCF-A782B53EB905}"/>
</file>

<file path=customXml/itemProps3.xml><?xml version="1.0" encoding="utf-8"?>
<ds:datastoreItem xmlns:ds="http://schemas.openxmlformats.org/officeDocument/2006/customXml" ds:itemID="{702AC483-FEA3-44E4-8379-6AEAD05234C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Martin Brácha</dc:creator>
  <cp:keywords/>
  <dc:description/>
  <cp:lastModifiedBy>Fischerová, Karolína</cp:lastModifiedBy>
  <cp:revision/>
  <dcterms:created xsi:type="dcterms:W3CDTF">2024-02-13T06:47:35Z</dcterms:created>
  <dcterms:modified xsi:type="dcterms:W3CDTF">2024-07-25T09:20:43Z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0x0101004CBD291BE59A3141BC0C7BB7C5404DC9</vt:lpwstr>
  </property>
  <property fmtid="{D5CDD505-2E9C-101B-9397-08002B2CF9AE}" pid="3" name="MediaServiceImageTags">
    <vt:lpwstr/>
  </property>
</Properties>
</file>