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andyman\users\hoskovaant\Desktop\VZMR\VZMR 2025\"/>
    </mc:Choice>
  </mc:AlternateContent>
  <xr:revisionPtr revIDLastSave="0" documentId="13_ncr:1_{DD2C9AC1-D10A-46B2-B526-EFB95D98114A}" xr6:coauthVersionLast="47" xr6:coauthVersionMax="47" xr10:uidLastSave="{00000000-0000-0000-0000-000000000000}"/>
  <bookViews>
    <workbookView xWindow="6795" yWindow="270" windowWidth="15900" windowHeight="14970" activeTab="1" xr2:uid="{00000000-000D-0000-FFFF-FFFF00000000}"/>
  </bookViews>
  <sheets>
    <sheet name="Technická specifikace" sheetId="1" r:id="rId1"/>
    <sheet name="Položkový rozpoče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H17" i="2"/>
  <c r="H16" i="2"/>
  <c r="H9" i="2"/>
  <c r="C22" i="2"/>
  <c r="H22" i="2" s="1"/>
  <c r="C21" i="2"/>
  <c r="H21" i="2" s="1"/>
  <c r="C20" i="2"/>
  <c r="H20" i="2" s="1"/>
  <c r="C19" i="2"/>
  <c r="H19" i="2" s="1"/>
  <c r="C18" i="2"/>
  <c r="C17" i="2"/>
  <c r="C16" i="2"/>
  <c r="C15" i="2"/>
  <c r="H15" i="2" s="1"/>
  <c r="C13" i="2"/>
  <c r="H13" i="2" s="1"/>
  <c r="C12" i="2"/>
  <c r="H12" i="2" s="1"/>
  <c r="H14" i="2" s="1"/>
  <c r="C11" i="2"/>
  <c r="H11" i="2" s="1"/>
  <c r="C10" i="2"/>
  <c r="H10" i="2" s="1"/>
  <c r="C9" i="2"/>
  <c r="F7" i="2"/>
  <c r="F6" i="2"/>
  <c r="F5" i="2"/>
  <c r="F4" i="2"/>
  <c r="C7" i="2"/>
  <c r="H7" i="2" s="1"/>
  <c r="C6" i="2"/>
  <c r="H6" i="2" s="1"/>
  <c r="C4" i="2"/>
  <c r="H4" i="2" s="1"/>
  <c r="H8" i="2" s="1"/>
  <c r="H24" i="2" s="1"/>
  <c r="C5" i="2"/>
  <c r="H5" i="2" s="1"/>
  <c r="F9" i="2"/>
</calcChain>
</file>

<file path=xl/sharedStrings.xml><?xml version="1.0" encoding="utf-8"?>
<sst xmlns="http://schemas.openxmlformats.org/spreadsheetml/2006/main" count="179" uniqueCount="83">
  <si>
    <t xml:space="preserve">Příloha č. 1 - Specifikace a rozsah předmětu plnění, tabulka k doplnění nabídkové ceny   </t>
  </si>
  <si>
    <t>Položka</t>
  </si>
  <si>
    <t>Specifikace</t>
  </si>
  <si>
    <t>Náklad v ks</t>
  </si>
  <si>
    <t>Balení</t>
  </si>
  <si>
    <t>Termíny vydání</t>
  </si>
  <si>
    <t>Termín a místo dodání</t>
  </si>
  <si>
    <t>1. Časopis Forum - česká verze - varianta A* (rozsah stran 64+4)</t>
  </si>
  <si>
    <t>Vazba:  V2 - pur na široké straně
Počet stran:  64 + 4 
Barevnost:  4/4
Rozměr:  210 x 270 mm (rozložené 420 x 270 mm)
Papír vnitřek:  80g UPM Star Silk 
Papír obálka:  250MK Luxosatin, + 1/1 Matný disperzní lak 
Tisk:  klasické ofsetové barvy</t>
  </si>
  <si>
    <t>Balení po 10 - 20 ks do stohu, bal. materiál folie.</t>
  </si>
  <si>
    <t xml:space="preserve">4x ročně (květen, září, listopad, únor) v každém termínu předpokládaný tisk 3200 ks)
</t>
  </si>
  <si>
    <t>do 10 dnů
v každém termínu vydání 1900 ks (tj. celkem 7600 ks/rok) bude dodáno přímo na RUK, zbylých 1300 ks v každém termínu vydání (tj. 5200 ks/rok) bude rozesláno na adresy odběratelů, vždy po 1 ks (aktualizovaný seznam odběratelů bude dodáván vždy s daty k tisku).</t>
  </si>
  <si>
    <t>1. Časopis Forum - česká verze - varianta B* (rozsah stran 72+4)</t>
  </si>
  <si>
    <t>Vazba:  V2 - pur na široké straně
Počet stran:  72 + 4 
Barevnost:  4/4
Rozměr:  210 x 270 mm (rozložené 420 x 270 mm)
Papír vnitřek:  80g UPM Star Silk
Papír obálka:  250MK Luxosatin, + 1/1 Matný disperzní lak 
Tisk:  klasické ofsetové barvy</t>
  </si>
  <si>
    <t>1. Časopis Forum - česká verze - varianta C* (rozsah stran 64+4)</t>
  </si>
  <si>
    <t xml:space="preserve">4x ročně (květen, září, listopad, únor) v každém termínu předpokládaný tisk 3700 ks)
</t>
  </si>
  <si>
    <t>do 10 dnů
v každém termínu vydání 2400 ks (tj. celkem 9600 ks/rok) bude dodáno přímo na RUK, zbylých 1300 ks v každém termínu vydání (tj. 5200 ks/rok) bude rozesláno na adresy odběratelů, vždy po 1 ks (aktualizovaný seznam odběratelů bude dodáván vždy s daty k tisku).</t>
  </si>
  <si>
    <t>1. Časopis Forum - česká verze - varianta D* (rozsah stran 72+4)</t>
  </si>
  <si>
    <t>2. Časopis Forum - anglická verze</t>
  </si>
  <si>
    <t>Vazba:  V2 - pur na široké straně
Počet stran:  64 + 4 
Barevnost:  4/4
Rozměr:  210 x 270 mm (rozložené 420 x 270 mm)
Papír vnitřek:   80g UPM Star Silk
Papír obálka:  250MK Luxosatin, + 1/1 Matný disperzní lak 
Tisk:  klasické ofsetové barvy</t>
  </si>
  <si>
    <t>1x ročně (prosinec)</t>
  </si>
  <si>
    <t>do 10 dnů
2 000 ks bude dodáno přímo na RUK, zbylých 500 ks bude rozesláno na adresy odběratelů, vždy po 1 ks (aktualizovaný seznam odběratelů bude dodáván vždy s daty k tisku).</t>
  </si>
  <si>
    <t>3. Prvákoviny - česká verze</t>
  </si>
  <si>
    <t>Vazba:  V1 (dvě skobičky á la svázaný sešit)
Počet stran: knižní blok 48 stran
Barevnost:  4/4 CMYK 
Rozměr:  148 x 210 mm (A5)
Papír vnitřek:   80g UPM Star Silk
Papír obálka:  250MK Luxosatin, + 1/1 Matný disperzní lak 
Tisk:  klasické ofsetové barvy</t>
  </si>
  <si>
    <t>1x ročně (červenec)</t>
  </si>
  <si>
    <t>do 10 dnů
Dodání na adresu RUK.</t>
  </si>
  <si>
    <t>4. Prvákoviny - anglická verze</t>
  </si>
  <si>
    <t xml:space="preserve">Vazba:  V1 (dvě skobičky á la svázaný sešit) 
Počet stran:  knižní blok 24 stran, 
Barevnost:  4/4 CMYK
Rozměr:  148 x 210 mm (A5)
Papír vnitřek:   80g UPM Star Silk
Papír obálka:  250MK Luxosatin, + 1/1 Matný disperzní lak 
Tisk:  klasické ofsetové barvy
</t>
  </si>
  <si>
    <t>1x ročně (srpen)</t>
  </si>
  <si>
    <t>5.A Kalendář UK - varianta A**</t>
  </si>
  <si>
    <t xml:space="preserve">Vazba: twin s háčkem
Počet stran: titulka 4 strany + vnitřní 24 stran + záda kalendáře
Barevnost: 4/0 … UV OfsetPrint
Rozměr: 580 x 480 mm
Papír vnitřek: tisk na bezdřevý ofsetový papír 250 g
Papír titulka: tisk na bezdřevý ofsetový papír 250 g 
Záda kalendáře: 580 x 160 mm, bez potisku
Tisk: UV ofsetové barvy
Obal: lepenkový obal s uchy, každý kalendář zabalený zvlášť </t>
  </si>
  <si>
    <t>Lepenkový obal s uchy, každý kalendář zabalený zvlášť.</t>
  </si>
  <si>
    <t>1x ročně (listopad)</t>
  </si>
  <si>
    <t>do 21 dnů
Dodání na adresu RUK.</t>
  </si>
  <si>
    <t>5.B Kalendář UK - varianta B**</t>
  </si>
  <si>
    <t xml:space="preserve">Vazba: twin s háčkem
Počet stran: titulka 4 strany + vnitřní 24 stran + záda kalendáře
Barevnost: 4/0 … UV OfsetPrint
Rozměr: 450 x 315 mm
Papír vnitřek: tisk na bezdřevý ofsetový papír 250 g
Papír titulka: tisk na bezdřevý ofsetový papír 250 g 
Záda kalendáře: 450 x 105 mm, bez potisku
Tisk: UV ofsetové barvy
Obal: lepenkový obal s uchy, každý kalendář zabalený zvlášť </t>
  </si>
  <si>
    <t>6. Výroční zpráva</t>
  </si>
  <si>
    <t>Vazba:  V2
Počet stran:  obálka 4 strany + do 112 stran CZ verze 
Barevnost:  4/4
Rozměr:  210 x 270 mm
Papír vnitřek:  120 g ofset 
Papír obálka:  300 g ofset
Tisk: UV ofsetové barvy</t>
  </si>
  <si>
    <t>1x ročně (červen)</t>
  </si>
  <si>
    <t>7. Letáky A4 Program Na Karlovku</t>
  </si>
  <si>
    <t xml:space="preserve">Složený do A5
Tisk: 4/4
Papír: 130g KM
</t>
  </si>
  <si>
    <t xml:space="preserve">Balení do folie po 50 kusech a následně do krabice. </t>
  </si>
  <si>
    <t>konec října</t>
  </si>
  <si>
    <t>8. Brožura studijní nabídka – všeobecné info</t>
  </si>
  <si>
    <t>Balení do folie po dobře počitatelných kusech a následně do krabic. Krabice označit druhem a počtem.</t>
  </si>
  <si>
    <t>dodání  na RUK do 
16. října 2025</t>
  </si>
  <si>
    <t>9. Brožura Vklad – tabulky studijních oborů</t>
  </si>
  <si>
    <t>Formát 200x166 mm, vazba po kratší straně
Vazba V1, 2 klasické sponky.
rozsah 24 stran
vše 4/4, disperzní lak mat 1/1
papír 80 LWC</t>
  </si>
  <si>
    <t>10. Letáky na SŠ verze 1</t>
  </si>
  <si>
    <t>A4, 135 MK, 4/4 + disperzní lak, oboustranný tisk</t>
  </si>
  <si>
    <t>Balení do folie po 100 kusech a následně do krabice</t>
  </si>
  <si>
    <t>konec června</t>
  </si>
  <si>
    <r>
      <rPr>
        <sz val="11"/>
        <color rgb="FF000000"/>
        <rFont val="Calibri"/>
        <scheme val="minor"/>
      </rPr>
      <t>1. 7. 2025
celý náklad dopravit do Ivančic
MP-SOFT, a.s.
Řeznovice 153
664 91  IVANČICE</t>
    </r>
  </si>
  <si>
    <t>11. Letáky na SŠ verze 2</t>
  </si>
  <si>
    <t>12. Letáky na SŠ verze 3</t>
  </si>
  <si>
    <t>A3, 170 MK, 4/4 + disperzní lak, oboustranný tisk</t>
  </si>
  <si>
    <t>1. 7. 2025
celý náklad dopravit do Ivančic
MP-SOFT, a.s.
Řeznovice 153
664 91  IVANČICE</t>
  </si>
  <si>
    <t>13. Letáky na SŠ verze 4</t>
  </si>
  <si>
    <t>Cena za TISK požadovaného nákladu v Kč bez DPH</t>
  </si>
  <si>
    <t>Cena za DOPRAVU požadovaného počtu ks v Kč bez DPH</t>
  </si>
  <si>
    <t>Cena za ROZESÍLKU 1 ks v Kč bez DPH</t>
  </si>
  <si>
    <t>Cena za ROZESÍLKU požadovaného počtu ks v Kč bez DPH</t>
  </si>
  <si>
    <t>Cena celkem za počet ks v Kč bez DPH</t>
  </si>
  <si>
    <t>1.A  Časopis Forum - česká verze - varianta A (nebude započítáno do nabídkové ceny)**</t>
  </si>
  <si>
    <t>x</t>
  </si>
  <si>
    <t>1. B Časopis Forum - česká verze - varianta A (nebude započítáno do nabídkové ceny)**</t>
  </si>
  <si>
    <t>1.C  Časopis Forum - česká verze - varianta A (nebude započítáno do nabídkové ceny)**</t>
  </si>
  <si>
    <t>1.D Časopis Forum - česká verze - varianta A (nebude započítáno do nabídkové ceny)**</t>
  </si>
  <si>
    <t>1. Časopis Forum - aritmetický průměr položky 1.A a 1.B, započítaný do nabídkové ceny**</t>
  </si>
  <si>
    <t>5.A Kalendář UK - varianta A (nebude započítáno do nabídkové ceny)**</t>
  </si>
  <si>
    <t>5.B Kalendář UK - varianta B (nebude započítáno do nabídkové ceny)**</t>
  </si>
  <si>
    <t>5. Kalendář UK - aritmetický průměr položky 5.A až 5.D, započítaný do nabídkové ceny**</t>
  </si>
  <si>
    <t>Nabídková cena celkem v Kč bez DPH</t>
  </si>
  <si>
    <t>Nabídková cena celkem v Kč včetně DPH</t>
  </si>
  <si>
    <t>*Dodavatel vyplní pouze žlutě zvýrazněná pole, ostatní pole budou dopočítána automaticky.</t>
  </si>
  <si>
    <t xml:space="preserve">Formát 210x176 mm, vazba po kratší straně
Vazba V1, 2 klasické sponky
rozsah 20+4 stran
vše 4/4, disperzní lak mat 1/1
Vnitřní listy 135 MK, Obálka 250 MK) 
Uveďte cenu včetně vložení Vkladu (tabulky studijních oborů) do středu Brožury studijní nabídky  </t>
  </si>
  <si>
    <t>8. Brožura studijní nabídka – všeobecné info***</t>
  </si>
  <si>
    <t>**Položky 1.A; 1.B; 1C; 1D; 5.A; 5.B; nebudou započítány do nabídkové ceny. Zadavatel v tuto chvíli neví, jaké varianty v roce 2025 zvolí, proto si nechá od dodavatele nacenit všechny jmenované varianty a pro jednu se rozhodne, jakmile to bude aktuální. Do nabídkové ceny bude vždy započítán aritmetický průměr všech variant (týká se položek: Časopis Forum - česká verze; Kalendář UK). Aritmetický průměr bude spočítán automaticky.</t>
  </si>
  <si>
    <t xml:space="preserve">Cena za kompletaci Brožury studijní nabídky a vkladu celkem bez DPH (položka č.8 a č.9) </t>
  </si>
  <si>
    <t>*** Ve sloupci G17 uveďtě celkovou cenu za kompletaci Brožury Studijní nabídky a vkladu (položka č.8 a č.9)</t>
  </si>
  <si>
    <t>Cena za TISK 1 ks v Kč bez DPH*</t>
  </si>
  <si>
    <t>** U kalendáře UK (položka č.5), žádáme o nacenění všech variant (A,B)</t>
  </si>
  <si>
    <t>* U časopisu Forum - česká verze (položka č.1), žádáme o nacenění všech variant (A,B,C,D).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</si>
</sst>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scheme val="minor"/>
    </font>
    <font>
      <b/>
      <sz val="9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wrapText="1"/>
    </xf>
    <xf numFmtId="0" fontId="9" fillId="5" borderId="2" xfId="0" applyFont="1" applyFill="1" applyBorder="1" applyAlignment="1">
      <alignment wrapText="1"/>
    </xf>
    <xf numFmtId="0" fontId="10" fillId="4" borderId="3" xfId="0" applyFont="1" applyFill="1" applyBorder="1" applyAlignment="1">
      <alignment wrapText="1"/>
    </xf>
    <xf numFmtId="0" fontId="3" fillId="0" borderId="4" xfId="0" applyFont="1" applyBorder="1"/>
    <xf numFmtId="8" fontId="3" fillId="0" borderId="4" xfId="0" applyNumberFormat="1" applyFont="1" applyBorder="1"/>
    <xf numFmtId="8" fontId="3" fillId="7" borderId="4" xfId="0" applyNumberFormat="1" applyFont="1" applyFill="1" applyBorder="1"/>
    <xf numFmtId="0" fontId="3" fillId="8" borderId="4" xfId="0" applyFont="1" applyFill="1" applyBorder="1"/>
    <xf numFmtId="0" fontId="10" fillId="9" borderId="3" xfId="0" applyFont="1" applyFill="1" applyBorder="1" applyAlignment="1">
      <alignment wrapText="1"/>
    </xf>
    <xf numFmtId="8" fontId="3" fillId="9" borderId="4" xfId="0" applyNumberFormat="1" applyFont="1" applyFill="1" applyBorder="1"/>
    <xf numFmtId="0" fontId="10" fillId="10" borderId="3" xfId="0" applyFont="1" applyFill="1" applyBorder="1" applyAlignment="1">
      <alignment wrapText="1"/>
    </xf>
    <xf numFmtId="0" fontId="10" fillId="4" borderId="5" xfId="0" applyFont="1" applyFill="1" applyBorder="1" applyAlignment="1">
      <alignment wrapText="1"/>
    </xf>
    <xf numFmtId="8" fontId="3" fillId="0" borderId="5" xfId="0" applyNumberFormat="1" applyFont="1" applyBorder="1"/>
    <xf numFmtId="0" fontId="10" fillId="4" borderId="11" xfId="0" applyFont="1" applyFill="1" applyBorder="1" applyAlignment="1">
      <alignment wrapText="1"/>
    </xf>
    <xf numFmtId="0" fontId="3" fillId="8" borderId="12" xfId="0" applyFont="1" applyFill="1" applyBorder="1"/>
    <xf numFmtId="8" fontId="3" fillId="7" borderId="12" xfId="0" applyNumberFormat="1" applyFont="1" applyFill="1" applyBorder="1"/>
    <xf numFmtId="164" fontId="3" fillId="6" borderId="4" xfId="0" applyNumberFormat="1" applyFont="1" applyFill="1" applyBorder="1"/>
    <xf numFmtId="164" fontId="3" fillId="0" borderId="4" xfId="0" applyNumberFormat="1" applyFont="1" applyBorder="1"/>
    <xf numFmtId="164" fontId="3" fillId="8" borderId="4" xfId="0" applyNumberFormat="1" applyFont="1" applyFill="1" applyBorder="1"/>
    <xf numFmtId="164" fontId="3" fillId="6" borderId="13" xfId="0" applyNumberFormat="1" applyFont="1" applyFill="1" applyBorder="1"/>
    <xf numFmtId="8" fontId="3" fillId="7" borderId="8" xfId="0" applyNumberFormat="1" applyFont="1" applyFill="1" applyBorder="1"/>
    <xf numFmtId="8" fontId="3" fillId="11" borderId="4" xfId="0" applyNumberFormat="1" applyFont="1" applyFill="1" applyBorder="1"/>
    <xf numFmtId="0" fontId="3" fillId="8" borderId="0" xfId="0" applyFont="1" applyFill="1"/>
    <xf numFmtId="0" fontId="3" fillId="8" borderId="7" xfId="0" applyFont="1" applyFill="1" applyBorder="1"/>
    <xf numFmtId="3" fontId="7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164" fontId="3" fillId="6" borderId="0" xfId="0" applyNumberFormat="1" applyFont="1" applyFill="1" applyBorder="1"/>
    <xf numFmtId="0" fontId="10" fillId="4" borderId="9" xfId="0" applyFont="1" applyFill="1" applyBorder="1" applyAlignment="1">
      <alignment wrapText="1"/>
    </xf>
    <xf numFmtId="8" fontId="3" fillId="0" borderId="9" xfId="0" applyNumberFormat="1" applyFont="1" applyBorder="1"/>
    <xf numFmtId="164" fontId="3" fillId="6" borderId="12" xfId="0" applyNumberFormat="1" applyFont="1" applyFill="1" applyBorder="1"/>
    <xf numFmtId="8" fontId="3" fillId="7" borderId="16" xfId="0" applyNumberFormat="1" applyFont="1" applyFill="1" applyBorder="1"/>
    <xf numFmtId="0" fontId="10" fillId="0" borderId="0" xfId="0" applyFont="1" applyFill="1" applyBorder="1" applyAlignment="1">
      <alignment wrapText="1"/>
    </xf>
    <xf numFmtId="164" fontId="3" fillId="0" borderId="0" xfId="0" applyNumberFormat="1" applyFont="1" applyFill="1" applyBorder="1"/>
    <xf numFmtId="8" fontId="3" fillId="0" borderId="0" xfId="0" applyNumberFormat="1" applyFont="1" applyFill="1" applyBorder="1"/>
    <xf numFmtId="0" fontId="3" fillId="0" borderId="0" xfId="0" applyFont="1" applyFill="1" applyBorder="1"/>
    <xf numFmtId="164" fontId="3" fillId="6" borderId="5" xfId="0" applyNumberFormat="1" applyFont="1" applyFill="1" applyBorder="1"/>
    <xf numFmtId="0" fontId="3" fillId="8" borderId="5" xfId="0" applyFont="1" applyFill="1" applyBorder="1"/>
    <xf numFmtId="0" fontId="3" fillId="0" borderId="5" xfId="0" applyFont="1" applyBorder="1"/>
    <xf numFmtId="0" fontId="3" fillId="8" borderId="17" xfId="0" applyFont="1" applyFill="1" applyBorder="1"/>
    <xf numFmtId="164" fontId="3" fillId="0" borderId="5" xfId="0" applyNumberFormat="1" applyFont="1" applyBorder="1"/>
    <xf numFmtId="8" fontId="3" fillId="0" borderId="13" xfId="0" applyNumberFormat="1" applyFont="1" applyBorder="1"/>
    <xf numFmtId="164" fontId="3" fillId="0" borderId="13" xfId="0" applyNumberFormat="1" applyFont="1" applyBorder="1"/>
    <xf numFmtId="0" fontId="3" fillId="0" borderId="13" xfId="0" applyFont="1" applyBorder="1"/>
    <xf numFmtId="0" fontId="3" fillId="0" borderId="10" xfId="0" applyFont="1" applyBorder="1"/>
    <xf numFmtId="0" fontId="3" fillId="0" borderId="18" xfId="0" applyFont="1" applyBorder="1"/>
    <xf numFmtId="0" fontId="3" fillId="0" borderId="7" xfId="0" applyFont="1" applyBorder="1"/>
    <xf numFmtId="0" fontId="9" fillId="5" borderId="19" xfId="0" applyFont="1" applyFill="1" applyBorder="1" applyAlignment="1">
      <alignment wrapText="1"/>
    </xf>
    <xf numFmtId="164" fontId="3" fillId="12" borderId="5" xfId="0" applyNumberFormat="1" applyFont="1" applyFill="1" applyBorder="1"/>
    <xf numFmtId="0" fontId="12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/>
    <xf numFmtId="8" fontId="3" fillId="12" borderId="5" xfId="0" applyNumberFormat="1" applyFont="1" applyFill="1" applyBorder="1"/>
    <xf numFmtId="0" fontId="0" fillId="0" borderId="0" xfId="0" applyAlignment="1"/>
    <xf numFmtId="0" fontId="11" fillId="5" borderId="7" xfId="0" applyFont="1" applyFill="1" applyBorder="1" applyAlignment="1">
      <alignment horizontal="left"/>
    </xf>
    <xf numFmtId="0" fontId="11" fillId="5" borderId="14" xfId="0" applyFont="1" applyFill="1" applyBorder="1" applyAlignment="1">
      <alignment horizontal="left"/>
    </xf>
    <xf numFmtId="0" fontId="11" fillId="5" borderId="8" xfId="0" applyFont="1" applyFill="1" applyBorder="1" applyAlignment="1">
      <alignment horizontal="left"/>
    </xf>
    <xf numFmtId="0" fontId="3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2"/>
  <sheetViews>
    <sheetView zoomScale="70" zoomScaleNormal="70" workbookViewId="0">
      <selection activeCell="B28" sqref="B28"/>
    </sheetView>
  </sheetViews>
  <sheetFormatPr defaultRowHeight="15" x14ac:dyDescent="0.25"/>
  <cols>
    <col min="1" max="1" width="43.140625" customWidth="1"/>
    <col min="2" max="2" width="64.5703125" customWidth="1"/>
    <col min="3" max="3" width="13.140625" customWidth="1"/>
    <col min="4" max="4" width="46" customWidth="1"/>
    <col min="5" max="5" width="19.5703125" customWidth="1"/>
    <col min="6" max="6" width="45.5703125" customWidth="1"/>
    <col min="7" max="7" width="16.42578125" customWidth="1"/>
    <col min="11" max="11" width="25.140625" bestFit="1" customWidth="1"/>
  </cols>
  <sheetData>
    <row r="1" spans="1:19" ht="18.75" x14ac:dyDescent="0.3">
      <c r="A1" s="91" t="s">
        <v>0</v>
      </c>
      <c r="B1" s="91"/>
      <c r="F1" s="1"/>
    </row>
    <row r="2" spans="1:19" x14ac:dyDescent="0.25">
      <c r="A2" s="5"/>
      <c r="B2" s="5"/>
      <c r="C2" s="5"/>
      <c r="D2" s="5"/>
      <c r="E2" s="6"/>
      <c r="F2" s="6"/>
    </row>
    <row r="3" spans="1:19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pans="1:19" ht="147" customHeight="1" x14ac:dyDescent="0.25">
      <c r="A4" s="8" t="s">
        <v>7</v>
      </c>
      <c r="B4" s="9" t="s">
        <v>8</v>
      </c>
      <c r="C4" s="51">
        <v>12800</v>
      </c>
      <c r="D4" s="12" t="s">
        <v>9</v>
      </c>
      <c r="E4" s="53" t="s">
        <v>10</v>
      </c>
      <c r="F4" s="12" t="s">
        <v>11</v>
      </c>
      <c r="S4" s="2"/>
    </row>
    <row r="5" spans="1:19" ht="153" customHeight="1" x14ac:dyDescent="0.25">
      <c r="A5" s="8" t="s">
        <v>12</v>
      </c>
      <c r="B5" s="9" t="s">
        <v>13</v>
      </c>
      <c r="C5" s="51">
        <v>12800</v>
      </c>
      <c r="D5" s="12" t="s">
        <v>9</v>
      </c>
      <c r="E5" s="53" t="s">
        <v>10</v>
      </c>
      <c r="F5" s="12" t="s">
        <v>11</v>
      </c>
      <c r="S5" s="2"/>
    </row>
    <row r="6" spans="1:19" ht="153" customHeight="1" x14ac:dyDescent="0.25">
      <c r="A6" s="8" t="s">
        <v>14</v>
      </c>
      <c r="B6" s="9" t="s">
        <v>8</v>
      </c>
      <c r="C6" s="51">
        <v>14800</v>
      </c>
      <c r="D6" s="12" t="s">
        <v>9</v>
      </c>
      <c r="E6" s="53" t="s">
        <v>15</v>
      </c>
      <c r="F6" s="12" t="s">
        <v>16</v>
      </c>
      <c r="S6" s="2"/>
    </row>
    <row r="7" spans="1:19" ht="153" customHeight="1" x14ac:dyDescent="0.25">
      <c r="A7" s="8" t="s">
        <v>17</v>
      </c>
      <c r="B7" s="9" t="s">
        <v>13</v>
      </c>
      <c r="C7" s="51">
        <v>14800</v>
      </c>
      <c r="D7" s="12" t="s">
        <v>9</v>
      </c>
      <c r="E7" s="53" t="s">
        <v>15</v>
      </c>
      <c r="F7" s="12" t="s">
        <v>16</v>
      </c>
      <c r="S7" s="2"/>
    </row>
    <row r="8" spans="1:19" ht="120" customHeight="1" x14ac:dyDescent="0.25">
      <c r="A8" s="8" t="s">
        <v>18</v>
      </c>
      <c r="B8" s="9" t="s">
        <v>19</v>
      </c>
      <c r="C8" s="51">
        <v>2500</v>
      </c>
      <c r="D8" s="12" t="s">
        <v>9</v>
      </c>
      <c r="E8" s="53" t="s">
        <v>20</v>
      </c>
      <c r="F8" s="12" t="s">
        <v>21</v>
      </c>
    </row>
    <row r="9" spans="1:19" ht="120" customHeight="1" x14ac:dyDescent="0.25">
      <c r="A9" s="8" t="s">
        <v>22</v>
      </c>
      <c r="B9" s="9" t="s">
        <v>23</v>
      </c>
      <c r="C9" s="51">
        <v>8000</v>
      </c>
      <c r="D9" s="12" t="s">
        <v>9</v>
      </c>
      <c r="E9" s="53" t="s">
        <v>24</v>
      </c>
      <c r="F9" s="12" t="s">
        <v>25</v>
      </c>
    </row>
    <row r="10" spans="1:19" ht="120" customHeight="1" x14ac:dyDescent="0.25">
      <c r="A10" s="8" t="s">
        <v>26</v>
      </c>
      <c r="B10" s="64" t="s">
        <v>27</v>
      </c>
      <c r="C10" s="51">
        <v>2000</v>
      </c>
      <c r="D10" s="12" t="s">
        <v>9</v>
      </c>
      <c r="E10" s="53" t="s">
        <v>28</v>
      </c>
      <c r="F10" s="12" t="s">
        <v>25</v>
      </c>
    </row>
    <row r="11" spans="1:19" ht="148.5" customHeight="1" x14ac:dyDescent="0.25">
      <c r="A11" s="8" t="s">
        <v>29</v>
      </c>
      <c r="B11" s="11" t="s">
        <v>30</v>
      </c>
      <c r="C11" s="10">
        <v>1400</v>
      </c>
      <c r="D11" s="19" t="s">
        <v>31</v>
      </c>
      <c r="E11" s="13" t="s">
        <v>32</v>
      </c>
      <c r="F11" s="12" t="s">
        <v>33</v>
      </c>
    </row>
    <row r="12" spans="1:19" ht="152.25" customHeight="1" x14ac:dyDescent="0.25">
      <c r="A12" s="8" t="s">
        <v>34</v>
      </c>
      <c r="B12" s="11" t="s">
        <v>35</v>
      </c>
      <c r="C12" s="10">
        <v>1400</v>
      </c>
      <c r="D12" s="19" t="s">
        <v>31</v>
      </c>
      <c r="E12" s="13" t="s">
        <v>32</v>
      </c>
      <c r="F12" s="12" t="s">
        <v>33</v>
      </c>
    </row>
    <row r="13" spans="1:19" ht="118.5" customHeight="1" x14ac:dyDescent="0.25">
      <c r="A13" s="8" t="s">
        <v>36</v>
      </c>
      <c r="B13" s="11" t="s">
        <v>37</v>
      </c>
      <c r="C13" s="14">
        <v>35</v>
      </c>
      <c r="D13" s="19" t="s">
        <v>9</v>
      </c>
      <c r="E13" s="13" t="s">
        <v>38</v>
      </c>
      <c r="F13" s="12" t="s">
        <v>25</v>
      </c>
    </row>
    <row r="14" spans="1:19" ht="84.75" customHeight="1" x14ac:dyDescent="0.25">
      <c r="A14" s="26" t="s">
        <v>39</v>
      </c>
      <c r="B14" s="15" t="s">
        <v>40</v>
      </c>
      <c r="C14" s="21">
        <v>2000</v>
      </c>
      <c r="D14" s="20" t="s">
        <v>41</v>
      </c>
      <c r="E14" s="17" t="s">
        <v>42</v>
      </c>
      <c r="F14" s="17" t="s">
        <v>25</v>
      </c>
      <c r="G14" s="3"/>
      <c r="H14" s="3"/>
      <c r="I14" s="3"/>
      <c r="J14" s="3"/>
      <c r="K14" s="4"/>
      <c r="L14" s="3"/>
      <c r="M14" s="3"/>
      <c r="N14" s="3"/>
      <c r="O14" s="3"/>
      <c r="P14" s="3"/>
      <c r="Q14" s="3"/>
      <c r="R14" s="3"/>
      <c r="S14" s="3"/>
    </row>
    <row r="15" spans="1:19" ht="93" customHeight="1" x14ac:dyDescent="0.25">
      <c r="A15" s="27" t="s">
        <v>43</v>
      </c>
      <c r="B15" s="15" t="s">
        <v>75</v>
      </c>
      <c r="C15" s="22">
        <v>20000</v>
      </c>
      <c r="D15" s="18" t="s">
        <v>44</v>
      </c>
      <c r="E15" s="63" t="s">
        <v>45</v>
      </c>
      <c r="F15" s="18" t="s">
        <v>25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84.75" customHeight="1" x14ac:dyDescent="0.25">
      <c r="A16" s="26" t="s">
        <v>46</v>
      </c>
      <c r="B16" s="16" t="s">
        <v>47</v>
      </c>
      <c r="C16" s="21">
        <v>20000</v>
      </c>
      <c r="D16" s="17" t="s">
        <v>44</v>
      </c>
      <c r="E16" s="63" t="s">
        <v>45</v>
      </c>
      <c r="F16" s="61" t="s">
        <v>25</v>
      </c>
      <c r="G16" s="6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6" ht="75" x14ac:dyDescent="0.25">
      <c r="A17" s="8" t="s">
        <v>48</v>
      </c>
      <c r="B17" s="9" t="s">
        <v>49</v>
      </c>
      <c r="C17" s="51">
        <v>2600</v>
      </c>
      <c r="D17" s="52" t="s">
        <v>50</v>
      </c>
      <c r="E17" s="53" t="s">
        <v>51</v>
      </c>
      <c r="F17" s="54" t="s">
        <v>52</v>
      </c>
    </row>
    <row r="18" spans="1:6" ht="75" x14ac:dyDescent="0.25">
      <c r="A18" s="23" t="s">
        <v>53</v>
      </c>
      <c r="B18" s="55" t="s">
        <v>49</v>
      </c>
      <c r="C18" s="56">
        <v>1600</v>
      </c>
      <c r="D18" s="57" t="s">
        <v>50</v>
      </c>
      <c r="E18" s="58" t="s">
        <v>51</v>
      </c>
      <c r="F18" s="54" t="s">
        <v>52</v>
      </c>
    </row>
    <row r="19" spans="1:6" ht="75" x14ac:dyDescent="0.25">
      <c r="A19" s="24" t="s">
        <v>54</v>
      </c>
      <c r="B19" s="59" t="s">
        <v>55</v>
      </c>
      <c r="C19" s="22">
        <v>1300</v>
      </c>
      <c r="D19" s="18" t="s">
        <v>50</v>
      </c>
      <c r="E19" s="18" t="s">
        <v>51</v>
      </c>
      <c r="F19" s="18" t="s">
        <v>56</v>
      </c>
    </row>
    <row r="20" spans="1:6" ht="75" x14ac:dyDescent="0.25">
      <c r="A20" s="25" t="s">
        <v>57</v>
      </c>
      <c r="B20" s="60" t="s">
        <v>55</v>
      </c>
      <c r="C20" s="17">
        <v>800</v>
      </c>
      <c r="D20" s="17" t="s">
        <v>50</v>
      </c>
      <c r="E20" s="17" t="s">
        <v>51</v>
      </c>
      <c r="F20" s="17" t="s">
        <v>56</v>
      </c>
    </row>
    <row r="21" spans="1:6" ht="18" customHeight="1" x14ac:dyDescent="0.25"/>
    <row r="22" spans="1:6" ht="18" customHeight="1" x14ac:dyDescent="0.25">
      <c r="A22" t="s">
        <v>82</v>
      </c>
    </row>
    <row r="23" spans="1:6" ht="18" customHeight="1" x14ac:dyDescent="0.25">
      <c r="A23" s="87" t="s">
        <v>81</v>
      </c>
    </row>
    <row r="24" spans="1:6" ht="18" customHeight="1" x14ac:dyDescent="0.25"/>
    <row r="25" spans="1:6" ht="18" customHeight="1" x14ac:dyDescent="0.25"/>
    <row r="26" spans="1:6" ht="18" customHeight="1" x14ac:dyDescent="0.25"/>
    <row r="27" spans="1:6" ht="18" customHeight="1" x14ac:dyDescent="0.25"/>
    <row r="28" spans="1:6" ht="18.75" customHeight="1" x14ac:dyDescent="0.25"/>
    <row r="29" spans="1:6" ht="18" customHeight="1" x14ac:dyDescent="0.25"/>
    <row r="30" spans="1:6" ht="18" customHeight="1" x14ac:dyDescent="0.25"/>
    <row r="31" spans="1:6" ht="19.5" customHeight="1" x14ac:dyDescent="0.25"/>
    <row r="32" spans="1:6" ht="18" customHeight="1" x14ac:dyDescent="0.25"/>
  </sheetData>
  <mergeCells count="1">
    <mergeCell ref="A1:B1"/>
  </mergeCells>
  <phoneticPr fontId="2" type="noConversion"/>
  <pageMargins left="0.25" right="0.25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BDDF-278F-4435-8342-352FD9E28AC1}">
  <sheetPr>
    <pageSetUpPr fitToPage="1"/>
  </sheetPr>
  <dimension ref="A1:H33"/>
  <sheetViews>
    <sheetView tabSelected="1" zoomScale="80" zoomScaleNormal="80" workbookViewId="0">
      <selection activeCell="E41" sqref="E41"/>
    </sheetView>
  </sheetViews>
  <sheetFormatPr defaultRowHeight="15" x14ac:dyDescent="0.25"/>
  <cols>
    <col min="1" max="1" width="26.7109375" customWidth="1"/>
    <col min="2" max="2" width="17.7109375" customWidth="1"/>
    <col min="3" max="3" width="22.42578125" customWidth="1"/>
    <col min="4" max="4" width="19.140625" customWidth="1"/>
    <col min="5" max="5" width="18.85546875" customWidth="1"/>
    <col min="6" max="7" width="20" customWidth="1"/>
    <col min="8" max="8" width="28.28515625" customWidth="1"/>
  </cols>
  <sheetData>
    <row r="1" spans="1:8" x14ac:dyDescent="0.25">
      <c r="A1" s="3" t="s">
        <v>0</v>
      </c>
      <c r="B1" s="3"/>
      <c r="C1" s="3"/>
      <c r="D1" s="3"/>
      <c r="E1" s="3"/>
      <c r="F1" s="3"/>
      <c r="G1" s="3"/>
      <c r="H1" s="3"/>
    </row>
    <row r="2" spans="1:8" ht="5.25" customHeight="1" x14ac:dyDescent="0.25">
      <c r="A2" s="3"/>
      <c r="B2" s="3"/>
      <c r="C2" s="3"/>
      <c r="D2" s="3"/>
      <c r="E2" s="3"/>
      <c r="F2" s="3"/>
      <c r="G2" s="3"/>
      <c r="H2" s="3"/>
    </row>
    <row r="3" spans="1:8" ht="58.5" customHeight="1" x14ac:dyDescent="0.25">
      <c r="A3" s="28" t="s">
        <v>1</v>
      </c>
      <c r="B3" s="29" t="s">
        <v>80</v>
      </c>
      <c r="C3" s="29" t="s">
        <v>58</v>
      </c>
      <c r="D3" s="29" t="s">
        <v>59</v>
      </c>
      <c r="E3" s="29" t="s">
        <v>60</v>
      </c>
      <c r="F3" s="29" t="s">
        <v>61</v>
      </c>
      <c r="G3" s="85" t="s">
        <v>78</v>
      </c>
      <c r="H3" s="29" t="s">
        <v>62</v>
      </c>
    </row>
    <row r="4" spans="1:8" ht="54" customHeight="1" x14ac:dyDescent="0.25">
      <c r="A4" s="37" t="s">
        <v>63</v>
      </c>
      <c r="B4" s="43">
        <v>0</v>
      </c>
      <c r="C4" s="32">
        <f>B4*12800</f>
        <v>0</v>
      </c>
      <c r="D4" s="43">
        <v>0</v>
      </c>
      <c r="E4" s="43">
        <v>0</v>
      </c>
      <c r="F4" s="79">
        <f>E4*5200</f>
        <v>0</v>
      </c>
      <c r="G4" s="39" t="s">
        <v>64</v>
      </c>
      <c r="H4" s="48">
        <f>SUM(C4+D4+F4)</f>
        <v>0</v>
      </c>
    </row>
    <row r="5" spans="1:8" ht="60" customHeight="1" x14ac:dyDescent="0.25">
      <c r="A5" s="37" t="s">
        <v>65</v>
      </c>
      <c r="B5" s="43">
        <v>0</v>
      </c>
      <c r="C5" s="32">
        <f>B5*12800</f>
        <v>0</v>
      </c>
      <c r="D5" s="43">
        <v>0</v>
      </c>
      <c r="E5" s="43">
        <v>0</v>
      </c>
      <c r="F5" s="80">
        <f>E5*5200</f>
        <v>0</v>
      </c>
      <c r="G5" s="78" t="s">
        <v>64</v>
      </c>
      <c r="H5" s="48">
        <f>SUM(C5+D5+F5)</f>
        <v>0</v>
      </c>
    </row>
    <row r="6" spans="1:8" ht="60" customHeight="1" x14ac:dyDescent="0.25">
      <c r="A6" s="37" t="s">
        <v>66</v>
      </c>
      <c r="B6" s="43">
        <v>0</v>
      </c>
      <c r="C6" s="32">
        <f>B6*14800</f>
        <v>0</v>
      </c>
      <c r="D6" s="43">
        <v>0</v>
      </c>
      <c r="E6" s="43">
        <v>0</v>
      </c>
      <c r="F6" s="80">
        <f>E6*5200</f>
        <v>0</v>
      </c>
      <c r="G6" s="78" t="s">
        <v>64</v>
      </c>
      <c r="H6" s="48">
        <f>SUM(C6+D6+F6)</f>
        <v>0</v>
      </c>
    </row>
    <row r="7" spans="1:8" ht="60" customHeight="1" x14ac:dyDescent="0.25">
      <c r="A7" s="37" t="s">
        <v>67</v>
      </c>
      <c r="B7" s="43">
        <v>0</v>
      </c>
      <c r="C7" s="32">
        <f>B7*14800</f>
        <v>0</v>
      </c>
      <c r="D7" s="43">
        <v>0</v>
      </c>
      <c r="E7" s="43">
        <v>0</v>
      </c>
      <c r="F7" s="80">
        <f>E7*5200</f>
        <v>0</v>
      </c>
      <c r="G7" s="78" t="s">
        <v>64</v>
      </c>
      <c r="H7" s="48">
        <f>SUM(C7+D7+F7)</f>
        <v>0</v>
      </c>
    </row>
    <row r="8" spans="1:8" ht="57.75" customHeight="1" x14ac:dyDescent="0.25">
      <c r="A8" s="30" t="s">
        <v>68</v>
      </c>
      <c r="B8" s="44" t="s">
        <v>64</v>
      </c>
      <c r="C8" s="32" t="s">
        <v>64</v>
      </c>
      <c r="D8" s="31" t="s">
        <v>64</v>
      </c>
      <c r="E8" s="31" t="s">
        <v>64</v>
      </c>
      <c r="F8" s="79" t="s">
        <v>64</v>
      </c>
      <c r="G8" s="39" t="s">
        <v>64</v>
      </c>
      <c r="H8" s="33">
        <f>(H4+H5+H6+H7)/4</f>
        <v>0</v>
      </c>
    </row>
    <row r="9" spans="1:8" ht="30" customHeight="1" x14ac:dyDescent="0.25">
      <c r="A9" s="30" t="s">
        <v>18</v>
      </c>
      <c r="B9" s="43">
        <v>0</v>
      </c>
      <c r="C9" s="44">
        <f>B9*2500</f>
        <v>0</v>
      </c>
      <c r="D9" s="43">
        <v>0</v>
      </c>
      <c r="E9" s="43">
        <v>0</v>
      </c>
      <c r="F9" s="80">
        <f>E9*500</f>
        <v>0</v>
      </c>
      <c r="G9" s="78" t="s">
        <v>64</v>
      </c>
      <c r="H9" s="33">
        <f>C9+D9+F9</f>
        <v>0</v>
      </c>
    </row>
    <row r="10" spans="1:8" ht="27.75" customHeight="1" x14ac:dyDescent="0.25">
      <c r="A10" s="30" t="s">
        <v>22</v>
      </c>
      <c r="B10" s="43">
        <v>0</v>
      </c>
      <c r="C10" s="44">
        <f>B10*8000</f>
        <v>0</v>
      </c>
      <c r="D10" s="43">
        <v>0</v>
      </c>
      <c r="E10" s="34" t="s">
        <v>64</v>
      </c>
      <c r="F10" s="81" t="s">
        <v>64</v>
      </c>
      <c r="G10" s="76" t="s">
        <v>64</v>
      </c>
      <c r="H10" s="33">
        <f>C10+D10</f>
        <v>0</v>
      </c>
    </row>
    <row r="11" spans="1:8" ht="25.5" customHeight="1" x14ac:dyDescent="0.25">
      <c r="A11" s="30" t="s">
        <v>26</v>
      </c>
      <c r="B11" s="43">
        <v>0</v>
      </c>
      <c r="C11" s="32">
        <f>B11*2000</f>
        <v>0</v>
      </c>
      <c r="D11" s="43">
        <v>0</v>
      </c>
      <c r="E11" s="34" t="s">
        <v>64</v>
      </c>
      <c r="F11" s="81" t="s">
        <v>64</v>
      </c>
      <c r="G11" s="76" t="s">
        <v>64</v>
      </c>
      <c r="H11" s="33">
        <f>C11+D11</f>
        <v>0</v>
      </c>
    </row>
    <row r="12" spans="1:8" ht="51.75" customHeight="1" x14ac:dyDescent="0.25">
      <c r="A12" s="35" t="s">
        <v>69</v>
      </c>
      <c r="B12" s="43">
        <v>0</v>
      </c>
      <c r="C12" s="32">
        <f>B12*1400</f>
        <v>0</v>
      </c>
      <c r="D12" s="43">
        <v>0</v>
      </c>
      <c r="E12" s="31" t="s">
        <v>64</v>
      </c>
      <c r="F12" s="81" t="s">
        <v>64</v>
      </c>
      <c r="G12" s="76" t="s">
        <v>64</v>
      </c>
      <c r="H12" s="36">
        <f>C12+D12</f>
        <v>0</v>
      </c>
    </row>
    <row r="13" spans="1:8" ht="46.5" customHeight="1" x14ac:dyDescent="0.25">
      <c r="A13" s="35" t="s">
        <v>70</v>
      </c>
      <c r="B13" s="43">
        <v>0</v>
      </c>
      <c r="C13" s="32">
        <f>B13*1400</f>
        <v>0</v>
      </c>
      <c r="D13" s="43">
        <v>0</v>
      </c>
      <c r="E13" s="31" t="s">
        <v>64</v>
      </c>
      <c r="F13" s="81" t="s">
        <v>64</v>
      </c>
      <c r="G13" s="76" t="s">
        <v>64</v>
      </c>
      <c r="H13" s="36">
        <f>C13+D13</f>
        <v>0</v>
      </c>
    </row>
    <row r="14" spans="1:8" ht="56.25" customHeight="1" x14ac:dyDescent="0.25">
      <c r="A14" s="30" t="s">
        <v>71</v>
      </c>
      <c r="B14" s="45" t="s">
        <v>64</v>
      </c>
      <c r="C14" s="41" t="s">
        <v>64</v>
      </c>
      <c r="D14" s="34" t="s">
        <v>64</v>
      </c>
      <c r="E14" s="34" t="s">
        <v>64</v>
      </c>
      <c r="F14" s="81" t="s">
        <v>64</v>
      </c>
      <c r="G14" s="76" t="s">
        <v>64</v>
      </c>
      <c r="H14" s="33">
        <f>SUM(H12+H13)/2</f>
        <v>0</v>
      </c>
    </row>
    <row r="15" spans="1:8" ht="24.75" customHeight="1" x14ac:dyDescent="0.25">
      <c r="A15" s="30" t="s">
        <v>36</v>
      </c>
      <c r="B15" s="46">
        <v>0</v>
      </c>
      <c r="C15" s="39">
        <f>B15*35</f>
        <v>0</v>
      </c>
      <c r="D15" s="43">
        <v>0</v>
      </c>
      <c r="E15" s="34" t="s">
        <v>64</v>
      </c>
      <c r="F15" s="81" t="s">
        <v>64</v>
      </c>
      <c r="G15" s="76" t="s">
        <v>64</v>
      </c>
      <c r="H15" s="33">
        <f>C15+D15</f>
        <v>0</v>
      </c>
    </row>
    <row r="16" spans="1:8" ht="31.5" customHeight="1" x14ac:dyDescent="0.25">
      <c r="A16" s="30" t="s">
        <v>39</v>
      </c>
      <c r="B16" s="46">
        <v>0</v>
      </c>
      <c r="C16" s="39">
        <f>B16*2000</f>
        <v>0</v>
      </c>
      <c r="D16" s="43">
        <v>0</v>
      </c>
      <c r="E16" s="34" t="s">
        <v>64</v>
      </c>
      <c r="F16" s="81" t="s">
        <v>64</v>
      </c>
      <c r="G16" s="76" t="s">
        <v>64</v>
      </c>
      <c r="H16" s="33">
        <f>C16+D16</f>
        <v>0</v>
      </c>
    </row>
    <row r="17" spans="1:8" ht="28.5" customHeight="1" x14ac:dyDescent="0.25">
      <c r="A17" s="30" t="s">
        <v>76</v>
      </c>
      <c r="B17" s="46">
        <v>0</v>
      </c>
      <c r="C17" s="39">
        <f>B17*20000</f>
        <v>0</v>
      </c>
      <c r="D17" s="43">
        <v>0</v>
      </c>
      <c r="E17" s="34" t="s">
        <v>64</v>
      </c>
      <c r="F17" s="81" t="s">
        <v>64</v>
      </c>
      <c r="G17" s="86">
        <v>0</v>
      </c>
      <c r="H17" s="33">
        <f>C17+D17+G17</f>
        <v>0</v>
      </c>
    </row>
    <row r="18" spans="1:8" ht="27.75" customHeight="1" x14ac:dyDescent="0.25">
      <c r="A18" s="40" t="s">
        <v>46</v>
      </c>
      <c r="B18" s="46">
        <v>0</v>
      </c>
      <c r="C18" s="39">
        <f>B18*20000</f>
        <v>0</v>
      </c>
      <c r="D18" s="43">
        <v>0</v>
      </c>
      <c r="E18" s="49" t="s">
        <v>64</v>
      </c>
      <c r="F18" s="82" t="s">
        <v>64</v>
      </c>
      <c r="G18" s="76" t="s">
        <v>64</v>
      </c>
      <c r="H18" s="42">
        <f>C18+D18</f>
        <v>0</v>
      </c>
    </row>
    <row r="19" spans="1:8" ht="31.5" customHeight="1" x14ac:dyDescent="0.25">
      <c r="A19" s="38" t="s">
        <v>48</v>
      </c>
      <c r="B19" s="46">
        <v>0</v>
      </c>
      <c r="C19" s="39">
        <f>B19*2600</f>
        <v>0</v>
      </c>
      <c r="D19" s="43">
        <v>0</v>
      </c>
      <c r="E19" s="50" t="s">
        <v>64</v>
      </c>
      <c r="F19" s="82" t="s">
        <v>64</v>
      </c>
      <c r="G19" s="76" t="s">
        <v>64</v>
      </c>
      <c r="H19" s="47">
        <f>C19+D19</f>
        <v>0</v>
      </c>
    </row>
    <row r="20" spans="1:8" ht="33.75" customHeight="1" x14ac:dyDescent="0.25">
      <c r="A20" s="38" t="s">
        <v>53</v>
      </c>
      <c r="B20" s="46">
        <v>0</v>
      </c>
      <c r="C20" s="39">
        <f>B20*1600</f>
        <v>0</v>
      </c>
      <c r="D20" s="43">
        <v>0</v>
      </c>
      <c r="E20" s="49" t="s">
        <v>64</v>
      </c>
      <c r="F20" s="82" t="s">
        <v>64</v>
      </c>
      <c r="G20" s="76" t="s">
        <v>64</v>
      </c>
      <c r="H20" s="47">
        <f>C20+D20</f>
        <v>0</v>
      </c>
    </row>
    <row r="21" spans="1:8" ht="27.75" customHeight="1" x14ac:dyDescent="0.25">
      <c r="A21" s="66" t="s">
        <v>54</v>
      </c>
      <c r="B21" s="65">
        <v>0</v>
      </c>
      <c r="C21" s="67">
        <f>B21*1300</f>
        <v>0</v>
      </c>
      <c r="D21" s="68">
        <v>0</v>
      </c>
      <c r="E21" s="77" t="s">
        <v>64</v>
      </c>
      <c r="F21" s="83" t="s">
        <v>64</v>
      </c>
      <c r="G21" s="76" t="s">
        <v>64</v>
      </c>
      <c r="H21" s="69">
        <f>C21+D21</f>
        <v>0</v>
      </c>
    </row>
    <row r="22" spans="1:8" ht="27.75" customHeight="1" x14ac:dyDescent="0.25">
      <c r="A22" s="38" t="s">
        <v>57</v>
      </c>
      <c r="B22" s="74">
        <v>0</v>
      </c>
      <c r="C22" s="39">
        <f>B22*800</f>
        <v>0</v>
      </c>
      <c r="D22" s="74">
        <v>0</v>
      </c>
      <c r="E22" s="75" t="s">
        <v>64</v>
      </c>
      <c r="F22" s="84" t="s">
        <v>64</v>
      </c>
      <c r="G22" s="76" t="s">
        <v>64</v>
      </c>
      <c r="H22" s="47">
        <f>C22+D22</f>
        <v>0</v>
      </c>
    </row>
    <row r="23" spans="1:8" ht="27.75" customHeight="1" x14ac:dyDescent="0.25">
      <c r="A23" s="70"/>
      <c r="B23" s="71"/>
      <c r="C23" s="72"/>
      <c r="D23" s="71"/>
      <c r="E23" s="73"/>
      <c r="F23" s="73"/>
      <c r="G23" s="73"/>
      <c r="H23" s="72"/>
    </row>
    <row r="24" spans="1:8" x14ac:dyDescent="0.25">
      <c r="A24" s="3"/>
      <c r="B24" s="3"/>
      <c r="C24" s="3"/>
      <c r="D24" s="92" t="s">
        <v>72</v>
      </c>
      <c r="E24" s="93"/>
      <c r="F24" s="93"/>
      <c r="G24" s="94"/>
      <c r="H24" s="39">
        <f>H8++H9+H10+H11+H14+H15+H16+H17+H18+H19+H20+H21+H22</f>
        <v>0</v>
      </c>
    </row>
    <row r="25" spans="1:8" x14ac:dyDescent="0.25">
      <c r="A25" s="3"/>
      <c r="B25" s="3"/>
      <c r="C25" s="3"/>
      <c r="D25" s="92" t="s">
        <v>73</v>
      </c>
      <c r="E25" s="93"/>
      <c r="F25" s="93"/>
      <c r="G25" s="94"/>
      <c r="H25" s="90">
        <v>0</v>
      </c>
    </row>
    <row r="26" spans="1:8" x14ac:dyDescent="0.25">
      <c r="A26" s="3"/>
      <c r="B26" s="3"/>
      <c r="C26" s="3"/>
      <c r="D26" s="3"/>
      <c r="E26" s="3"/>
      <c r="F26" s="3"/>
      <c r="G26" s="3"/>
      <c r="H26" s="3"/>
    </row>
    <row r="27" spans="1:8" x14ac:dyDescent="0.25">
      <c r="A27" s="3"/>
      <c r="B27" s="3"/>
      <c r="C27" s="3"/>
      <c r="D27" s="89"/>
      <c r="E27" s="89"/>
      <c r="F27" s="89"/>
      <c r="G27" s="89"/>
      <c r="H27" s="89"/>
    </row>
    <row r="28" spans="1:8" x14ac:dyDescent="0.25">
      <c r="A28" s="3"/>
      <c r="B28" s="3"/>
      <c r="C28" s="3"/>
      <c r="D28" s="3"/>
      <c r="E28" s="3"/>
      <c r="F28" s="3"/>
      <c r="G28" s="3"/>
      <c r="H28" s="3"/>
    </row>
    <row r="29" spans="1:8" x14ac:dyDescent="0.25">
      <c r="A29" s="89" t="s">
        <v>74</v>
      </c>
      <c r="B29" s="89"/>
      <c r="C29" s="89"/>
      <c r="D29" s="88"/>
      <c r="E29" s="88"/>
      <c r="F29" s="88"/>
      <c r="G29" s="88"/>
      <c r="H29" s="88"/>
    </row>
    <row r="30" spans="1:8" x14ac:dyDescent="0.25">
      <c r="A30" s="3"/>
      <c r="B30" s="3"/>
      <c r="C30" s="3"/>
    </row>
    <row r="31" spans="1:8" ht="84.75" customHeight="1" x14ac:dyDescent="0.25">
      <c r="A31" s="95" t="s">
        <v>77</v>
      </c>
      <c r="B31" s="95"/>
      <c r="C31" s="95"/>
      <c r="D31" s="95"/>
      <c r="E31" s="95"/>
    </row>
    <row r="33" spans="1:1" x14ac:dyDescent="0.25">
      <c r="A33" t="s">
        <v>79</v>
      </c>
    </row>
  </sheetData>
  <mergeCells count="3">
    <mergeCell ref="D24:G24"/>
    <mergeCell ref="D25:G25"/>
    <mergeCell ref="A31:E31"/>
  </mergeCells>
  <phoneticPr fontId="2" type="noConversion"/>
  <pageMargins left="0.7" right="0.7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6E6FA4E8D8D3479E8E252CA9C5CC4B" ma:contentTypeVersion="16" ma:contentTypeDescription="Vytvoří nový dokument" ma:contentTypeScope="" ma:versionID="a55c56c46ef25c0259aee0e5c22c42be">
  <xsd:schema xmlns:xsd="http://www.w3.org/2001/XMLSchema" xmlns:xs="http://www.w3.org/2001/XMLSchema" xmlns:p="http://schemas.microsoft.com/office/2006/metadata/properties" xmlns:ns2="65cd4e2d-4ec4-4719-9e7a-bc4ff5fc9d02" xmlns:ns3="e51e778b-b496-4b75-9d40-93d0aaa5b58d" targetNamespace="http://schemas.microsoft.com/office/2006/metadata/properties" ma:root="true" ma:fieldsID="ddf6793a04ce6cf6724448882a6802df" ns2:_="" ns3:_="">
    <xsd:import namespace="65cd4e2d-4ec4-4719-9e7a-bc4ff5fc9d02"/>
    <xsd:import namespace="e51e778b-b496-4b75-9d40-93d0aaa5b5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d4e2d-4ec4-4719-9e7a-bc4ff5fc9d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19" nillable="true" ma:displayName="Stav odsouhlasení" ma:internalName="Stav_x0020_odsouhlasen_x00ed_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1e778b-b496-4b75-9d40-93d0aaa5b58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f40d026-4e53-4f16-aff2-3971d6e787db}" ma:internalName="TaxCatchAll" ma:showField="CatchAllData" ma:web="e51e778b-b496-4b75-9d40-93d0aaa5b5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cd4e2d-4ec4-4719-9e7a-bc4ff5fc9d02">
      <Terms xmlns="http://schemas.microsoft.com/office/infopath/2007/PartnerControls"/>
    </lcf76f155ced4ddcb4097134ff3c332f>
    <_Flow_SignoffStatus xmlns="65cd4e2d-4ec4-4719-9e7a-bc4ff5fc9d02" xsi:nil="true"/>
    <TaxCatchAll xmlns="e51e778b-b496-4b75-9d40-93d0aaa5b58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CE574C-4DA1-4A48-80E7-8F87754C6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cd4e2d-4ec4-4719-9e7a-bc4ff5fc9d02"/>
    <ds:schemaRef ds:uri="e51e778b-b496-4b75-9d40-93d0aaa5b5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3F32C0-D5AF-46B9-9185-C0051180773B}">
  <ds:schemaRefs>
    <ds:schemaRef ds:uri="http://schemas.microsoft.com/office/2006/metadata/properties"/>
    <ds:schemaRef ds:uri="http://schemas.microsoft.com/office/infopath/2007/PartnerControls"/>
    <ds:schemaRef ds:uri="65cd4e2d-4ec4-4719-9e7a-bc4ff5fc9d02"/>
    <ds:schemaRef ds:uri="e51e778b-b496-4b75-9d40-93d0aaa5b58d"/>
  </ds:schemaRefs>
</ds:datastoreItem>
</file>

<file path=customXml/itemProps3.xml><?xml version="1.0" encoding="utf-8"?>
<ds:datastoreItem xmlns:ds="http://schemas.openxmlformats.org/officeDocument/2006/customXml" ds:itemID="{8DB02B6F-A9E8-46EC-83C0-63C8D2B204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Technická specifikace</vt:lpstr>
      <vt:lpstr>Položkový rozpočet</vt:lpstr>
    </vt:vector>
  </TitlesOfParts>
  <Manager/>
  <Company>Univerzita Karlova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Vasilová Jana</dc:creator>
  <cp:keywords/>
  <dc:description/>
  <cp:lastModifiedBy>Antonie Hošková</cp:lastModifiedBy>
  <cp:revision/>
  <dcterms:created xsi:type="dcterms:W3CDTF">2023-02-09T07:42:21Z</dcterms:created>
  <dcterms:modified xsi:type="dcterms:W3CDTF">2025-03-06T16:39:50Z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0x010100296E6FA4E8D8D3479E8E252CA9C5CC4B</vt:lpwstr>
  </property>
  <property fmtid="{D5CDD505-2E9C-101B-9397-08002B2CF9AE}" pid="3" name="MediaServiceImageTags">
    <vt:lpwstr/>
  </property>
</Properties>
</file>