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ajifs01.jinonice.cuni.cz\datakam\users\neubauemar\Dokumenty\koleje HK\ostatní\"/>
    </mc:Choice>
  </mc:AlternateContent>
  <xr:revisionPtr revIDLastSave="0" documentId="8_{F756172E-D4EE-43C4-9498-D823D8EF4BC1}" xr6:coauthVersionLast="47" xr6:coauthVersionMax="47" xr10:uidLastSave="{00000000-0000-0000-0000-000000000000}"/>
  <bookViews>
    <workbookView xWindow="-120" yWindow="-120" windowWidth="29040" windowHeight="15990" activeTab="1" xr2:uid="{00000000-000D-0000-FFFF-FFFF00000000}"/>
  </bookViews>
  <sheets>
    <sheet name="Rekapitulace stavby" sheetId="1" r:id="rId1"/>
    <sheet name="011 - Rekonstrukce příček..." sheetId="2" r:id="rId2"/>
  </sheets>
  <definedNames>
    <definedName name="_xlnm._FilterDatabase" localSheetId="1" hidden="1">'011 - Rekonstrukce příček...'!$C$134:$K$259</definedName>
    <definedName name="_xlnm.Print_Titles" localSheetId="1">'011 - Rekonstrukce příček...'!$134:$134</definedName>
    <definedName name="_xlnm.Print_Titles" localSheetId="0">'Rekapitulace stavby'!$92:$92</definedName>
    <definedName name="_xlnm.Print_Area" localSheetId="1">'011 - Rekonstrukce příček...'!$C$4:$J$76,'011 - Rekonstrukce příček...'!$C$82:$J$116,'011 - Rekonstrukce příček...'!$C$122:$J$259</definedName>
    <definedName name="_xlnm.Print_Area" localSheetId="0">'Rekapitulace stavby'!$D$4:$AO$76,'Rekapitulace stavby'!$C$82:$AQ$99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2" l="1"/>
  <c r="J38" i="2"/>
  <c r="AY95" i="1"/>
  <c r="J37" i="2"/>
  <c r="AX95" i="1"/>
  <c r="BI257" i="2"/>
  <c r="BH257" i="2"/>
  <c r="BG257" i="2"/>
  <c r="BF257" i="2"/>
  <c r="T257" i="2"/>
  <c r="T256" i="2"/>
  <c r="T255" i="2"/>
  <c r="R257" i="2"/>
  <c r="R256" i="2"/>
  <c r="R255" i="2"/>
  <c r="P257" i="2"/>
  <c r="P256" i="2"/>
  <c r="P255" i="2"/>
  <c r="BI254" i="2"/>
  <c r="BH254" i="2"/>
  <c r="BG254" i="2"/>
  <c r="BF254" i="2"/>
  <c r="T254" i="2"/>
  <c r="R254" i="2"/>
  <c r="P254" i="2"/>
  <c r="BI253" i="2"/>
  <c r="BH253" i="2"/>
  <c r="BG253" i="2"/>
  <c r="BF253" i="2"/>
  <c r="T253" i="2"/>
  <c r="R253" i="2"/>
  <c r="P253" i="2"/>
  <c r="BI252" i="2"/>
  <c r="BH252" i="2"/>
  <c r="BG252" i="2"/>
  <c r="BF252" i="2"/>
  <c r="T252" i="2"/>
  <c r="R252" i="2"/>
  <c r="P252" i="2"/>
  <c r="BI251" i="2"/>
  <c r="BH251" i="2"/>
  <c r="BG251" i="2"/>
  <c r="BF251" i="2"/>
  <c r="T251" i="2"/>
  <c r="R251" i="2"/>
  <c r="P251" i="2"/>
  <c r="BI250" i="2"/>
  <c r="BH250" i="2"/>
  <c r="BG250" i="2"/>
  <c r="BF250" i="2"/>
  <c r="T250" i="2"/>
  <c r="R250" i="2"/>
  <c r="P250" i="2"/>
  <c r="BI249" i="2"/>
  <c r="BH249" i="2"/>
  <c r="BG249" i="2"/>
  <c r="BF249" i="2"/>
  <c r="T249" i="2"/>
  <c r="R249" i="2"/>
  <c r="P249" i="2"/>
  <c r="BI246" i="2"/>
  <c r="BH246" i="2"/>
  <c r="BG246" i="2"/>
  <c r="BF246" i="2"/>
  <c r="T246" i="2"/>
  <c r="R246" i="2"/>
  <c r="P246" i="2"/>
  <c r="BI244" i="2"/>
  <c r="BH244" i="2"/>
  <c r="BG244" i="2"/>
  <c r="BF244" i="2"/>
  <c r="T244" i="2"/>
  <c r="R244" i="2"/>
  <c r="P244" i="2"/>
  <c r="BI242" i="2"/>
  <c r="BH242" i="2"/>
  <c r="BG242" i="2"/>
  <c r="BF242" i="2"/>
  <c r="T242" i="2"/>
  <c r="R242" i="2"/>
  <c r="P242" i="2"/>
  <c r="BI238" i="2"/>
  <c r="BH238" i="2"/>
  <c r="BG238" i="2"/>
  <c r="BF238" i="2"/>
  <c r="T238" i="2"/>
  <c r="R238" i="2"/>
  <c r="P238" i="2"/>
  <c r="BI235" i="2"/>
  <c r="BH235" i="2"/>
  <c r="BG235" i="2"/>
  <c r="BF235" i="2"/>
  <c r="T235" i="2"/>
  <c r="R235" i="2"/>
  <c r="P235" i="2"/>
  <c r="BI234" i="2"/>
  <c r="BH234" i="2"/>
  <c r="BG234" i="2"/>
  <c r="BF234" i="2"/>
  <c r="T234" i="2"/>
  <c r="R234" i="2"/>
  <c r="P234" i="2"/>
  <c r="BI233" i="2"/>
  <c r="BH233" i="2"/>
  <c r="BG233" i="2"/>
  <c r="BF233" i="2"/>
  <c r="T233" i="2"/>
  <c r="R233" i="2"/>
  <c r="P233" i="2"/>
  <c r="BI232" i="2"/>
  <c r="BH232" i="2"/>
  <c r="BG232" i="2"/>
  <c r="BF232" i="2"/>
  <c r="T232" i="2"/>
  <c r="R232" i="2"/>
  <c r="P232" i="2"/>
  <c r="BI231" i="2"/>
  <c r="BH231" i="2"/>
  <c r="BG231" i="2"/>
  <c r="BF231" i="2"/>
  <c r="T231" i="2"/>
  <c r="R231" i="2"/>
  <c r="P231" i="2"/>
  <c r="BI226" i="2"/>
  <c r="BH226" i="2"/>
  <c r="BG226" i="2"/>
  <c r="BF226" i="2"/>
  <c r="T226" i="2"/>
  <c r="R226" i="2"/>
  <c r="P226" i="2"/>
  <c r="BI224" i="2"/>
  <c r="BH224" i="2"/>
  <c r="BG224" i="2"/>
  <c r="BF224" i="2"/>
  <c r="T224" i="2"/>
  <c r="R224" i="2"/>
  <c r="P224" i="2"/>
  <c r="BI223" i="2"/>
  <c r="BH223" i="2"/>
  <c r="BG223" i="2"/>
  <c r="BF223" i="2"/>
  <c r="T223" i="2"/>
  <c r="R223" i="2"/>
  <c r="P223" i="2"/>
  <c r="BI222" i="2"/>
  <c r="BH222" i="2"/>
  <c r="BG222" i="2"/>
  <c r="BF222" i="2"/>
  <c r="T222" i="2"/>
  <c r="R222" i="2"/>
  <c r="P222" i="2"/>
  <c r="BI221" i="2"/>
  <c r="BH221" i="2"/>
  <c r="BG221" i="2"/>
  <c r="BF221" i="2"/>
  <c r="T221" i="2"/>
  <c r="R221" i="2"/>
  <c r="P221" i="2"/>
  <c r="BI220" i="2"/>
  <c r="BH220" i="2"/>
  <c r="BG220" i="2"/>
  <c r="BF220" i="2"/>
  <c r="T220" i="2"/>
  <c r="R220" i="2"/>
  <c r="P220" i="2"/>
  <c r="BI219" i="2"/>
  <c r="BH219" i="2"/>
  <c r="BG219" i="2"/>
  <c r="BF219" i="2"/>
  <c r="T219" i="2"/>
  <c r="R219" i="2"/>
  <c r="P219" i="2"/>
  <c r="BI218" i="2"/>
  <c r="BH218" i="2"/>
  <c r="BG218" i="2"/>
  <c r="BF218" i="2"/>
  <c r="T218" i="2"/>
  <c r="R218" i="2"/>
  <c r="P218" i="2"/>
  <c r="BI216" i="2"/>
  <c r="BH216" i="2"/>
  <c r="BG216" i="2"/>
  <c r="BF216" i="2"/>
  <c r="T216" i="2"/>
  <c r="R216" i="2"/>
  <c r="P216" i="2"/>
  <c r="BI215" i="2"/>
  <c r="BH215" i="2"/>
  <c r="BG215" i="2"/>
  <c r="BF215" i="2"/>
  <c r="T215" i="2"/>
  <c r="R215" i="2"/>
  <c r="P215" i="2"/>
  <c r="BI213" i="2"/>
  <c r="BH213" i="2"/>
  <c r="BG213" i="2"/>
  <c r="BF213" i="2"/>
  <c r="T213" i="2"/>
  <c r="R213" i="2"/>
  <c r="P213" i="2"/>
  <c r="BI207" i="2"/>
  <c r="BH207" i="2"/>
  <c r="BG207" i="2"/>
  <c r="BF207" i="2"/>
  <c r="T207" i="2"/>
  <c r="R207" i="2"/>
  <c r="P207" i="2"/>
  <c r="BI201" i="2"/>
  <c r="BH201" i="2"/>
  <c r="BG201" i="2"/>
  <c r="BF201" i="2"/>
  <c r="T201" i="2"/>
  <c r="R201" i="2"/>
  <c r="P201" i="2"/>
  <c r="BI200" i="2"/>
  <c r="BH200" i="2"/>
  <c r="BG200" i="2"/>
  <c r="BF200" i="2"/>
  <c r="T200" i="2"/>
  <c r="R200" i="2"/>
  <c r="P200" i="2"/>
  <c r="BI199" i="2"/>
  <c r="BH199" i="2"/>
  <c r="BG199" i="2"/>
  <c r="BF199" i="2"/>
  <c r="T199" i="2"/>
  <c r="R199" i="2"/>
  <c r="P199" i="2"/>
  <c r="BI198" i="2"/>
  <c r="BH198" i="2"/>
  <c r="BG198" i="2"/>
  <c r="BF198" i="2"/>
  <c r="T198" i="2"/>
  <c r="R198" i="2"/>
  <c r="P198" i="2"/>
  <c r="BI196" i="2"/>
  <c r="BH196" i="2"/>
  <c r="BG196" i="2"/>
  <c r="BF196" i="2"/>
  <c r="T196" i="2"/>
  <c r="R196" i="2"/>
  <c r="P196" i="2"/>
  <c r="BI193" i="2"/>
  <c r="BH193" i="2"/>
  <c r="BG193" i="2"/>
  <c r="BF193" i="2"/>
  <c r="T193" i="2"/>
  <c r="R193" i="2"/>
  <c r="P193" i="2"/>
  <c r="BI190" i="2"/>
  <c r="BH190" i="2"/>
  <c r="BG190" i="2"/>
  <c r="BF190" i="2"/>
  <c r="T190" i="2"/>
  <c r="R190" i="2"/>
  <c r="P190" i="2"/>
  <c r="BI188" i="2"/>
  <c r="BH188" i="2"/>
  <c r="BG188" i="2"/>
  <c r="BF188" i="2"/>
  <c r="T188" i="2"/>
  <c r="R188" i="2"/>
  <c r="P188" i="2"/>
  <c r="BI185" i="2"/>
  <c r="BH185" i="2"/>
  <c r="BG185" i="2"/>
  <c r="BF185" i="2"/>
  <c r="T185" i="2"/>
  <c r="R185" i="2"/>
  <c r="P185" i="2"/>
  <c r="BI182" i="2"/>
  <c r="BH182" i="2"/>
  <c r="BG182" i="2"/>
  <c r="BF182" i="2"/>
  <c r="T182" i="2"/>
  <c r="T181" i="2"/>
  <c r="R182" i="2"/>
  <c r="R181" i="2"/>
  <c r="P182" i="2"/>
  <c r="P181" i="2"/>
  <c r="BI180" i="2"/>
  <c r="BH180" i="2"/>
  <c r="BG180" i="2"/>
  <c r="BF180" i="2"/>
  <c r="T180" i="2"/>
  <c r="R180" i="2"/>
  <c r="P180" i="2"/>
  <c r="BI178" i="2"/>
  <c r="BH178" i="2"/>
  <c r="BG178" i="2"/>
  <c r="BF178" i="2"/>
  <c r="T178" i="2"/>
  <c r="R178" i="2"/>
  <c r="P178" i="2"/>
  <c r="BI177" i="2"/>
  <c r="BH177" i="2"/>
  <c r="BG177" i="2"/>
  <c r="BF177" i="2"/>
  <c r="T177" i="2"/>
  <c r="R177" i="2"/>
  <c r="P177" i="2"/>
  <c r="BI176" i="2"/>
  <c r="BH176" i="2"/>
  <c r="BG176" i="2"/>
  <c r="BF176" i="2"/>
  <c r="T176" i="2"/>
  <c r="R176" i="2"/>
  <c r="P176" i="2"/>
  <c r="BI167" i="2"/>
  <c r="BH167" i="2"/>
  <c r="BG167" i="2"/>
  <c r="BF167" i="2"/>
  <c r="T167" i="2"/>
  <c r="R167" i="2"/>
  <c r="P167" i="2"/>
  <c r="BI158" i="2"/>
  <c r="BH158" i="2"/>
  <c r="BG158" i="2"/>
  <c r="BF158" i="2"/>
  <c r="T158" i="2"/>
  <c r="R158" i="2"/>
  <c r="P158" i="2"/>
  <c r="BI155" i="2"/>
  <c r="BH155" i="2"/>
  <c r="BG155" i="2"/>
  <c r="BF155" i="2"/>
  <c r="T155" i="2"/>
  <c r="R155" i="2"/>
  <c r="P155" i="2"/>
  <c r="BI151" i="2"/>
  <c r="BH151" i="2"/>
  <c r="BG151" i="2"/>
  <c r="BF151" i="2"/>
  <c r="T151" i="2"/>
  <c r="R151" i="2"/>
  <c r="P151" i="2"/>
  <c r="BI148" i="2"/>
  <c r="BH148" i="2"/>
  <c r="BG148" i="2"/>
  <c r="BF148" i="2"/>
  <c r="T148" i="2"/>
  <c r="R148" i="2"/>
  <c r="P148" i="2"/>
  <c r="BI146" i="2"/>
  <c r="BH146" i="2"/>
  <c r="BG146" i="2"/>
  <c r="BF146" i="2"/>
  <c r="T146" i="2"/>
  <c r="R146" i="2"/>
  <c r="P146" i="2"/>
  <c r="BI138" i="2"/>
  <c r="BH138" i="2"/>
  <c r="BG138" i="2"/>
  <c r="BF138" i="2"/>
  <c r="T138" i="2"/>
  <c r="R138" i="2"/>
  <c r="P138" i="2"/>
  <c r="J132" i="2"/>
  <c r="F129" i="2"/>
  <c r="E127" i="2"/>
  <c r="BI114" i="2"/>
  <c r="BH114" i="2"/>
  <c r="BG114" i="2"/>
  <c r="BF114" i="2"/>
  <c r="BE114" i="2"/>
  <c r="J92" i="2"/>
  <c r="F89" i="2"/>
  <c r="E87" i="2"/>
  <c r="J21" i="2"/>
  <c r="E21" i="2"/>
  <c r="J131" i="2"/>
  <c r="J20" i="2"/>
  <c r="J18" i="2"/>
  <c r="E18" i="2"/>
  <c r="F92" i="2"/>
  <c r="J17" i="2"/>
  <c r="J15" i="2"/>
  <c r="E15" i="2"/>
  <c r="F91" i="2"/>
  <c r="J14" i="2"/>
  <c r="J12" i="2"/>
  <c r="J129" i="2"/>
  <c r="E7" i="2"/>
  <c r="E85" i="2"/>
  <c r="L90" i="1"/>
  <c r="AM90" i="1"/>
  <c r="AM89" i="1"/>
  <c r="L89" i="1"/>
  <c r="AM87" i="1"/>
  <c r="L87" i="1"/>
  <c r="L85" i="1"/>
  <c r="L84" i="1"/>
  <c r="BK254" i="2"/>
  <c r="BK253" i="2"/>
  <c r="J251" i="2"/>
  <c r="BK250" i="2"/>
  <c r="BK246" i="2"/>
  <c r="J244" i="2"/>
  <c r="J242" i="2"/>
  <c r="J238" i="2"/>
  <c r="J235" i="2"/>
  <c r="J234" i="2"/>
  <c r="BK232" i="2"/>
  <c r="J226" i="2"/>
  <c r="J224" i="2"/>
  <c r="J223" i="2"/>
  <c r="J222" i="2"/>
  <c r="J221" i="2"/>
  <c r="J220" i="2"/>
  <c r="J219" i="2"/>
  <c r="J218" i="2"/>
  <c r="J216" i="2"/>
  <c r="J215" i="2"/>
  <c r="J213" i="2"/>
  <c r="J207" i="2"/>
  <c r="BK201" i="2"/>
  <c r="J198" i="2"/>
  <c r="BK193" i="2"/>
  <c r="BK188" i="2"/>
  <c r="BK182" i="2"/>
  <c r="BK178" i="2"/>
  <c r="J177" i="2"/>
  <c r="BK167" i="2"/>
  <c r="BK155" i="2"/>
  <c r="BK148" i="2"/>
  <c r="J138" i="2"/>
  <c r="J253" i="2"/>
  <c r="J252" i="2"/>
  <c r="J250" i="2"/>
  <c r="BK244" i="2"/>
  <c r="J232" i="2"/>
  <c r="J201" i="2"/>
  <c r="J199" i="2"/>
  <c r="J196" i="2"/>
  <c r="BK190" i="2"/>
  <c r="J185" i="2"/>
  <c r="BK180" i="2"/>
  <c r="BK177" i="2"/>
  <c r="J167" i="2"/>
  <c r="J155" i="2"/>
  <c r="J151" i="2"/>
  <c r="BK138" i="2"/>
  <c r="AS94" i="1"/>
  <c r="BK257" i="2"/>
  <c r="J254" i="2"/>
  <c r="BK252" i="2"/>
  <c r="J249" i="2"/>
  <c r="J246" i="2"/>
  <c r="BK242" i="2"/>
  <c r="BK238" i="2"/>
  <c r="BK235" i="2"/>
  <c r="BK234" i="2"/>
  <c r="J233" i="2"/>
  <c r="BK231" i="2"/>
  <c r="BK226" i="2"/>
  <c r="BK224" i="2"/>
  <c r="BK223" i="2"/>
  <c r="BK222" i="2"/>
  <c r="BK221" i="2"/>
  <c r="BK220" i="2"/>
  <c r="BK219" i="2"/>
  <c r="BK218" i="2"/>
  <c r="BK216" i="2"/>
  <c r="BK215" i="2"/>
  <c r="BK213" i="2"/>
  <c r="BK207" i="2"/>
  <c r="BK200" i="2"/>
  <c r="BK199" i="2"/>
  <c r="BK196" i="2"/>
  <c r="J190" i="2"/>
  <c r="BK185" i="2"/>
  <c r="J180" i="2"/>
  <c r="J176" i="2"/>
  <c r="BK158" i="2"/>
  <c r="BK151" i="2"/>
  <c r="J146" i="2"/>
  <c r="AK27" i="1"/>
  <c r="J257" i="2"/>
  <c r="BK251" i="2"/>
  <c r="BK249" i="2"/>
  <c r="BK233" i="2"/>
  <c r="J231" i="2"/>
  <c r="J200" i="2"/>
  <c r="BK198" i="2"/>
  <c r="J193" i="2"/>
  <c r="J188" i="2"/>
  <c r="J182" i="2"/>
  <c r="J178" i="2"/>
  <c r="BK176" i="2"/>
  <c r="J158" i="2"/>
  <c r="J148" i="2"/>
  <c r="BK146" i="2"/>
  <c r="J113" i="2"/>
  <c r="F39" i="2" l="1"/>
  <c r="BD95" i="1" s="1"/>
  <c r="BD94" i="1" s="1"/>
  <c r="W36" i="1" s="1"/>
  <c r="F38" i="2"/>
  <c r="BC95" i="1" s="1"/>
  <c r="BC94" i="1" s="1"/>
  <c r="W35" i="1" s="1"/>
  <c r="F37" i="2"/>
  <c r="BB95" i="1" s="1"/>
  <c r="BB94" i="1" s="1"/>
  <c r="W34" i="1" s="1"/>
  <c r="J36" i="2"/>
  <c r="AW95" i="1" s="1"/>
  <c r="BK137" i="2"/>
  <c r="J137" i="2" s="1"/>
  <c r="J98" i="2" s="1"/>
  <c r="R137" i="2"/>
  <c r="T137" i="2"/>
  <c r="P147" i="2"/>
  <c r="T147" i="2"/>
  <c r="P175" i="2"/>
  <c r="T175" i="2"/>
  <c r="P184" i="2"/>
  <c r="T184" i="2"/>
  <c r="R189" i="2"/>
  <c r="T189" i="2"/>
  <c r="P197" i="2"/>
  <c r="T197" i="2"/>
  <c r="R217" i="2"/>
  <c r="BK225" i="2"/>
  <c r="J225" i="2"/>
  <c r="J107" i="2" s="1"/>
  <c r="R225" i="2"/>
  <c r="BK245" i="2"/>
  <c r="J245" i="2"/>
  <c r="J108" i="2"/>
  <c r="R245" i="2"/>
  <c r="P137" i="2"/>
  <c r="P136" i="2"/>
  <c r="BK147" i="2"/>
  <c r="J147" i="2" s="1"/>
  <c r="J99" i="2" s="1"/>
  <c r="R147" i="2"/>
  <c r="BK175" i="2"/>
  <c r="J175" i="2" s="1"/>
  <c r="J100" i="2" s="1"/>
  <c r="R175" i="2"/>
  <c r="BK184" i="2"/>
  <c r="J184" i="2"/>
  <c r="J103" i="2"/>
  <c r="R184" i="2"/>
  <c r="BK189" i="2"/>
  <c r="J189" i="2" s="1"/>
  <c r="J104" i="2" s="1"/>
  <c r="P189" i="2"/>
  <c r="BK197" i="2"/>
  <c r="J197" i="2"/>
  <c r="J105" i="2" s="1"/>
  <c r="R197" i="2"/>
  <c r="BK217" i="2"/>
  <c r="J217" i="2"/>
  <c r="J106" i="2"/>
  <c r="P217" i="2"/>
  <c r="T217" i="2"/>
  <c r="P225" i="2"/>
  <c r="T225" i="2"/>
  <c r="P245" i="2"/>
  <c r="T245" i="2"/>
  <c r="BK181" i="2"/>
  <c r="J181" i="2"/>
  <c r="J101" i="2"/>
  <c r="BK256" i="2"/>
  <c r="J256" i="2" s="1"/>
  <c r="J110" i="2" s="1"/>
  <c r="J89" i="2"/>
  <c r="J91" i="2"/>
  <c r="J31" i="2"/>
  <c r="E125" i="2"/>
  <c r="F131" i="2"/>
  <c r="F132" i="2"/>
  <c r="BE138" i="2"/>
  <c r="BE146" i="2"/>
  <c r="BE151" i="2"/>
  <c r="BE167" i="2"/>
  <c r="BE176" i="2"/>
  <c r="BE178" i="2"/>
  <c r="BE182" i="2"/>
  <c r="BE185" i="2"/>
  <c r="BE188" i="2"/>
  <c r="BE193" i="2"/>
  <c r="BE201" i="2"/>
  <c r="BE244" i="2"/>
  <c r="BE246" i="2"/>
  <c r="BE249" i="2"/>
  <c r="BE251" i="2"/>
  <c r="BE253" i="2"/>
  <c r="BE148" i="2"/>
  <c r="BE155" i="2"/>
  <c r="BE158" i="2"/>
  <c r="BE177" i="2"/>
  <c r="BE180" i="2"/>
  <c r="BE190" i="2"/>
  <c r="BE196" i="2"/>
  <c r="BE198" i="2"/>
  <c r="BE199" i="2"/>
  <c r="BE200" i="2"/>
  <c r="BE207" i="2"/>
  <c r="BE213" i="2"/>
  <c r="BE215" i="2"/>
  <c r="BE216" i="2"/>
  <c r="BE218" i="2"/>
  <c r="BE219" i="2"/>
  <c r="BE220" i="2"/>
  <c r="BE221" i="2"/>
  <c r="BE222" i="2"/>
  <c r="BE223" i="2"/>
  <c r="BE224" i="2"/>
  <c r="BE226" i="2"/>
  <c r="BE231" i="2"/>
  <c r="BE232" i="2"/>
  <c r="BE233" i="2"/>
  <c r="BE234" i="2"/>
  <c r="BE235" i="2"/>
  <c r="BE238" i="2"/>
  <c r="BE242" i="2"/>
  <c r="BE250" i="2"/>
  <c r="BE252" i="2"/>
  <c r="BE254" i="2"/>
  <c r="BE257" i="2"/>
  <c r="F36" i="2"/>
  <c r="BA95" i="1" s="1"/>
  <c r="BA94" i="1" s="1"/>
  <c r="W33" i="1" s="1"/>
  <c r="AY94" i="1" l="1"/>
  <c r="AX94" i="1"/>
  <c r="R183" i="2"/>
  <c r="T183" i="2"/>
  <c r="P183" i="2"/>
  <c r="P135" i="2"/>
  <c r="AU95" i="1"/>
  <c r="T136" i="2"/>
  <c r="T135" i="2"/>
  <c r="R136" i="2"/>
  <c r="R135" i="2"/>
  <c r="BK183" i="2"/>
  <c r="J183" i="2" s="1"/>
  <c r="J102" i="2" s="1"/>
  <c r="BK255" i="2"/>
  <c r="J255" i="2"/>
  <c r="J109" i="2"/>
  <c r="BK136" i="2"/>
  <c r="J136" i="2" s="1"/>
  <c r="J97" i="2" s="1"/>
  <c r="J35" i="2"/>
  <c r="AV95" i="1" s="1"/>
  <c r="AT95" i="1" s="1"/>
  <c r="F35" i="2"/>
  <c r="AZ95" i="1" s="1"/>
  <c r="AZ94" i="1" s="1"/>
  <c r="W32" i="1" s="1"/>
  <c r="AW94" i="1"/>
  <c r="AK33" i="1" s="1"/>
  <c r="AU94" i="1"/>
  <c r="BK135" i="2" l="1"/>
  <c r="J135" i="2" s="1"/>
  <c r="J96" i="2" s="1"/>
  <c r="J30" i="2" s="1"/>
  <c r="J32" i="2" s="1"/>
  <c r="AG95" i="1" s="1"/>
  <c r="AG94" i="1" s="1"/>
  <c r="AK26" i="1" s="1"/>
  <c r="AK29" i="1" s="1"/>
  <c r="AV94" i="1"/>
  <c r="AK32" i="1" s="1"/>
  <c r="AK38" i="1" l="1"/>
  <c r="J41" i="2"/>
  <c r="AN95" i="1"/>
  <c r="AG99" i="1"/>
  <c r="AT94" i="1"/>
  <c r="AN94" i="1" s="1"/>
  <c r="AN99" i="1" s="1"/>
  <c r="J116" i="2"/>
</calcChain>
</file>

<file path=xl/sharedStrings.xml><?xml version="1.0" encoding="utf-8"?>
<sst xmlns="http://schemas.openxmlformats.org/spreadsheetml/2006/main" count="1607" uniqueCount="383">
  <si>
    <t>Export Komplet</t>
  </si>
  <si>
    <t/>
  </si>
  <si>
    <t>2.0</t>
  </si>
  <si>
    <t>False</t>
  </si>
  <si>
    <t>{921b68b3-761c-4c0a-93d7-c724711d18e5}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</si>
  <si>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</si>
  <si>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</si>
  <si>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</si>
  <si>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</si>
  <si>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</si>
  <si>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</si>
  <si>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</si>
  <si>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</si>
  <si>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01</t>
  </si>
  <si>
    <t>Stavba:</t>
  </si>
  <si>
    <t>Menza Hradec Králové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</si>
  <si>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</si>
  <si>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</si>
  <si>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</si>
  <si>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</si>
  <si>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</si>
  <si>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</si>
  <si>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</si>
  <si>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</si>
  <si>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Zhotovitel:</t>
  </si>
  <si>
    <t>Projektant:</t>
  </si>
  <si>
    <t>True</t>
  </si>
  <si>
    <t>Zpracovatel:</t>
  </si>
  <si>
    <t>Ing. Rádl</t>
  </si>
  <si>
    <t>Poznámka:</t>
  </si>
  <si>
    <t>Náklady z rozpočtů</t>
  </si>
  <si>
    <t>Ostatní náklady ze souhrnného listu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</si>
  <si>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</si>
  <si>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</si>
  <si>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</si>
  <si>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</si>
  <si>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</si>
  <si>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</si>
  <si>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</si>
  <si>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</si>
  <si>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</si>
  <si>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</si>
  <si>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</si>
  <si>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</si>
  <si>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</si>
  <si>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</si>
  <si>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</si>
  <si>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</si>
  <si>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</si>
  <si>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</si>
  <si>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</si>
  <si>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</si>
  <si>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</si>
  <si>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</si>
  <si>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</si>
  <si>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</si>
  <si>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</si>
  <si>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</si>
  <si>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</si>
  <si>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</si>
  <si>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</si>
  <si>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</si>
  <si>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</si>
  <si>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</si>
  <si>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</si>
  <si>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</si>
  <si>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</si>
  <si>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</si>
  <si>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</si>
  <si>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</si>
  <si>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</si>
  <si>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</si>
  <si>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</si>
  <si>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</si>
  <si>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</si>
  <si>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{00000000-0000-0000-0000-000000000000}</t>
  </si>
  <si>
    <t>/</t>
  </si>
  <si>
    <t>011</t>
  </si>
  <si>
    <t>Rekonstrukce příček, dveří, dlažeb, obkladů a osvětlení</t>
  </si>
  <si>
    <t>STA</t>
  </si>
  <si>
    <t>1</t>
  </si>
  <si>
    <t>{6fcd447c-b943-44af-9c08-b5d023768f94}</t>
  </si>
  <si>
    <t>2</t>
  </si>
  <si>
    <t>2) Ostatní náklady ze souhrnného listu</t>
  </si>
  <si>
    <t>Procent. zadání_x000D_
[% nákladů rozpočtu]</t>
  </si>
  <si>
    <t>Zařazení nákladů</t>
  </si>
  <si>
    <t>Celkové náklady za stavbu 1) + 2)</t>
  </si>
  <si>
    <t>KRYCÍ LIST SOUPISU PRACÍ</t>
  </si>
  <si>
    <t>Objekt:</t>
  </si>
  <si>
    <t>011 - Rekonstrukce příček, dveří, dlažeb, obkladů a osvětlení</t>
  </si>
  <si>
    <t>Náklady z rozpočtu</t>
  </si>
  <si>
    <t>Ostatní náklady</t>
  </si>
  <si>
    <t>REKAPITULACE ČLENĚNÍ SOUPISU PRACÍ</t>
  </si>
  <si>
    <t>Kód dílu - Popis</t>
  </si>
  <si>
    <t>Cena celkem [CZK]</t>
  </si>
  <si>
    <t>1) 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</si>
  <si>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</si>
  <si>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</si>
  <si>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</si>
  <si>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</si>
  <si>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</si>
  <si>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</si>
  <si>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</si>
  <si>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</si>
  <si>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</si>
  <si>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</si>
  <si>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777 - Podlahy lité</t>
  </si>
  <si>
    <t xml:space="preserve">    781 - Dokončovací práce - obklady</t>
  </si>
  <si>
    <t xml:space="preserve">    784 - Dokončovací práce - malby</t>
  </si>
  <si>
    <t>M - Práce a dodávky M</t>
  </si>
  <si>
    <t xml:space="preserve">    21-M - Elektromontáže</t>
  </si>
  <si>
    <t>2) Ostatní náklady</t>
  </si>
  <si>
    <t>Provozní vlivy</t>
  </si>
  <si>
    <t>VRN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</si>
  <si>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</si>
  <si>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</si>
  <si>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</si>
  <si>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</si>
  <si>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</si>
  <si>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</si>
  <si>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</si>
  <si>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</si>
  <si>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</si>
  <si>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</si>
  <si>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</si>
  <si>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</si>
  <si>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</si>
  <si>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</si>
  <si>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</si>
  <si>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</si>
  <si>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</si>
  <si>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</si>
  <si>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</si>
  <si>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612321131</t>
  </si>
  <si>
    <t>Potažení vnitřních stěn vápenocementovým štukem tloušťky do 3 mm</t>
  </si>
  <si>
    <t>m2</t>
  </si>
  <si>
    <t>4</t>
  </si>
  <si>
    <t>466244102</t>
  </si>
  <si>
    <t>VV</t>
  </si>
  <si>
    <t>"1pp"</t>
  </si>
  <si>
    <t>1600</t>
  </si>
  <si>
    <t>"1np"</t>
  </si>
  <si>
    <t>930</t>
  </si>
  <si>
    <t>"2np"</t>
  </si>
  <si>
    <t>1560</t>
  </si>
  <si>
    <t>Součet</t>
  </si>
  <si>
    <t>612325421</t>
  </si>
  <si>
    <t>Oprava vnitřní vápenocementové štukové omítky stěn v rozsahu plochy do 10 %</t>
  </si>
  <si>
    <t>1343164654</t>
  </si>
  <si>
    <t>9</t>
  </si>
  <si>
    <t>Ostatní konstrukce a práce, bourání</t>
  </si>
  <si>
    <t>3</t>
  </si>
  <si>
    <t>949101111</t>
  </si>
  <si>
    <t>Lešení pomocné pro objekty pozemních staveb s lešeňovou podlahou v do 1,9 m zatížení do 150 kg/m2</t>
  </si>
  <si>
    <t>-1978383688</t>
  </si>
  <si>
    <t>348,303</t>
  </si>
  <si>
    <t>952901111</t>
  </si>
  <si>
    <t>Vyčištění budov bytové a občanské výstavby při výšce podlaží do 4 m</t>
  </si>
  <si>
    <t>-349579402</t>
  </si>
  <si>
    <t>424,65+201,75</t>
  </si>
  <si>
    <t>161,76+132,15</t>
  </si>
  <si>
    <t>5</t>
  </si>
  <si>
    <t>962031133</t>
  </si>
  <si>
    <t>Bourání příček z cihel pálených na MVC tl do 150 mm</t>
  </si>
  <si>
    <t>-1188586958</t>
  </si>
  <si>
    <t>335,25+1,81</t>
  </si>
  <si>
    <t>968072455</t>
  </si>
  <si>
    <t>Vybourání kovových dveřních zárubní včetně křídel</t>
  </si>
  <si>
    <t>-1629624949</t>
  </si>
  <si>
    <t>1,0*2,0*2</t>
  </si>
  <si>
    <t>0,8*2,0*5</t>
  </si>
  <si>
    <t>0,9*2,0</t>
  </si>
  <si>
    <t>0,6*2,0*2</t>
  </si>
  <si>
    <t>0,8*2,0*2</t>
  </si>
  <si>
    <t>1,0*2,0</t>
  </si>
  <si>
    <t>1,2*2,0</t>
  </si>
  <si>
    <t>7</t>
  </si>
  <si>
    <t>978013121</t>
  </si>
  <si>
    <t>Otlučení (osekání) vnitřní vápenné nebo vápenocementové omítky stěn v rozsahu přes 5 do 10 %</t>
  </si>
  <si>
    <t>1730979736</t>
  </si>
  <si>
    <t>997</t>
  </si>
  <si>
    <t>Přesun sutě</t>
  </si>
  <si>
    <t>8</t>
  </si>
  <si>
    <t>997013212</t>
  </si>
  <si>
    <t>Vnitrostaveništní doprava suti a vybouraných hmot pro budovy v přes 6 do 9 m ručně</t>
  </si>
  <si>
    <t>t</t>
  </si>
  <si>
    <t>188573106</t>
  </si>
  <si>
    <t>997013501</t>
  </si>
  <si>
    <t>Odvoz suti a vybouraných hmot na skládku nebo meziskládku do 1 km se složením</t>
  </si>
  <si>
    <t>1643539402</t>
  </si>
  <si>
    <t>10</t>
  </si>
  <si>
    <t>997013509</t>
  </si>
  <si>
    <t>Příplatek k odvozu suti a vybouraných hmot na skládku ZKD 1 km přes 1 km</t>
  </si>
  <si>
    <t>-231597449</t>
  </si>
  <si>
    <t>126,548*10 'Přepočtené koeficientem množství</t>
  </si>
  <si>
    <t>11</t>
  </si>
  <si>
    <t>997013601</t>
  </si>
  <si>
    <t xml:space="preserve">Poplatek za uložení na skládce (skládkovné) stavebního odpadu </t>
  </si>
  <si>
    <t>1079549830</t>
  </si>
  <si>
    <t>998</t>
  </si>
  <si>
    <t>Přesun hmot</t>
  </si>
  <si>
    <t>12</t>
  </si>
  <si>
    <t>998018002</t>
  </si>
  <si>
    <t>Přesun hmot ruční pro budovy v přes 6 do 12 m</t>
  </si>
  <si>
    <t>103825916</t>
  </si>
  <si>
    <t>PSV</t>
  </si>
  <si>
    <t>Práce a dodávky PSV</t>
  </si>
  <si>
    <t>763</t>
  </si>
  <si>
    <t>Konstrukce suché výstavby</t>
  </si>
  <si>
    <t>13</t>
  </si>
  <si>
    <t>763111339</t>
  </si>
  <si>
    <t>SDK příčka tl 125 mm profil CW+UW 100 desky s vysokou mechanickou odolností 1xDFRIEH2 12,5 s izolací EI 45 Rw do 53 dB</t>
  </si>
  <si>
    <t>16</t>
  </si>
  <si>
    <t>-194758240</t>
  </si>
  <si>
    <t>14</t>
  </si>
  <si>
    <t>998763402</t>
  </si>
  <si>
    <t>Přesun hmot procentní pro sádrokartonové konstrukce v objektech v přes 6 do 12 m</t>
  </si>
  <si>
    <t>%</t>
  </si>
  <si>
    <t>2137585719</t>
  </si>
  <si>
    <t>766</t>
  </si>
  <si>
    <t>Konstrukce truhlářské</t>
  </si>
  <si>
    <t>76601001</t>
  </si>
  <si>
    <t>Nové dveře vč. zárubní a kování 600-1000/1970mm D+M</t>
  </si>
  <si>
    <t>kus</t>
  </si>
  <si>
    <t>-370261170</t>
  </si>
  <si>
    <t>76601001x</t>
  </si>
  <si>
    <t>Příplatek za posuvné dveře</t>
  </si>
  <si>
    <t>633467469</t>
  </si>
  <si>
    <t>17</t>
  </si>
  <si>
    <t>998766202</t>
  </si>
  <si>
    <t>Přesun hmot procentní pro kce truhlářské v objektech v přes 6 do 12 m</t>
  </si>
  <si>
    <t>1436244065</t>
  </si>
  <si>
    <t>771</t>
  </si>
  <si>
    <t>Podlahy z dlaždic</t>
  </si>
  <si>
    <t>18</t>
  </si>
  <si>
    <t>771111011</t>
  </si>
  <si>
    <t>Vysátí podkladu před pokládkou dlažby</t>
  </si>
  <si>
    <t>-704917617</t>
  </si>
  <si>
    <t>19</t>
  </si>
  <si>
    <t>771121011</t>
  </si>
  <si>
    <t>Nátěr penetrační na podlahu</t>
  </si>
  <si>
    <t>-239753544</t>
  </si>
  <si>
    <t>20</t>
  </si>
  <si>
    <t>771151022</t>
  </si>
  <si>
    <t>Samonivelační stěrka podlah pevnosti 30 MPa tl přes 3 do 5 mm</t>
  </si>
  <si>
    <t>1451685868</t>
  </si>
  <si>
    <t>771571810</t>
  </si>
  <si>
    <t xml:space="preserve">Demontáž podlah z dlaždic keramických </t>
  </si>
  <si>
    <t>-1992457875</t>
  </si>
  <si>
    <t>424,65*0,2</t>
  </si>
  <si>
    <t>230*0,2</t>
  </si>
  <si>
    <t>270,5*0,2</t>
  </si>
  <si>
    <t>132,15*0,1</t>
  </si>
  <si>
    <t>22</t>
  </si>
  <si>
    <t>771574374</t>
  </si>
  <si>
    <t>Montáž podlah keramických pro mechanické zatížení protiskluzných lepených flexi rychletuhnoucím lepidlem do 9 ks/m2</t>
  </si>
  <si>
    <t>-2135691034</t>
  </si>
  <si>
    <t>23</t>
  </si>
  <si>
    <t>M</t>
  </si>
  <si>
    <t>LSS.TR335061</t>
  </si>
  <si>
    <t>dlaždice slinutá TAURUS GRANIT 298x298x9mm</t>
  </si>
  <si>
    <t>32</t>
  </si>
  <si>
    <t>-1385500557</t>
  </si>
  <si>
    <t>198,245*1,2 'Přepočtené koeficientem množství</t>
  </si>
  <si>
    <t>24</t>
  </si>
  <si>
    <t>771591112</t>
  </si>
  <si>
    <t>Izolace pod dlažbu nátěrem nebo stěrkou ve dvou vrstvách</t>
  </si>
  <si>
    <t>-1064798291</t>
  </si>
  <si>
    <t>25</t>
  </si>
  <si>
    <t>998771202</t>
  </si>
  <si>
    <t>Přesun hmot procentní pro podlahy z dlaždic v objektech v přes 6 do 12 m</t>
  </si>
  <si>
    <t>1949983980</t>
  </si>
  <si>
    <t>777</t>
  </si>
  <si>
    <t>Podlahy lité</t>
  </si>
  <si>
    <t>26</t>
  </si>
  <si>
    <t>777111111</t>
  </si>
  <si>
    <t>Vysátí podkladu před provedením lité podlahy</t>
  </si>
  <si>
    <t>-1788865311</t>
  </si>
  <si>
    <t>27</t>
  </si>
  <si>
    <t>777111131</t>
  </si>
  <si>
    <t>Frézování podkladu před provedením lité podlahy</t>
  </si>
  <si>
    <t>1939362395</t>
  </si>
  <si>
    <t>28</t>
  </si>
  <si>
    <t>777111141</t>
  </si>
  <si>
    <t>Otryskání podkladu před provedením lité podlahy</t>
  </si>
  <si>
    <t>1769865579</t>
  </si>
  <si>
    <t>29</t>
  </si>
  <si>
    <t>777121115</t>
  </si>
  <si>
    <t>Vyrovnání podkladu podlah stěrkou tl přes 3 do 5 mm</t>
  </si>
  <si>
    <t>750181828</t>
  </si>
  <si>
    <t>30</t>
  </si>
  <si>
    <t>777131101</t>
  </si>
  <si>
    <t>Penetrační epoxidový nátěr podlahy na suchý a vyzrálý podklad</t>
  </si>
  <si>
    <t>127632129</t>
  </si>
  <si>
    <t>31</t>
  </si>
  <si>
    <t>777511105</t>
  </si>
  <si>
    <t>Krycí epoxidová stěrka tloušťky přes 2 do 3 mm dekorativní lité podlahy</t>
  </si>
  <si>
    <t>-987488723</t>
  </si>
  <si>
    <t>998777202</t>
  </si>
  <si>
    <t>Přesun hmot procentní pro podlahy lité v objektech v přes 6 do 12 m</t>
  </si>
  <si>
    <t>-416374910</t>
  </si>
  <si>
    <t>781</t>
  </si>
  <si>
    <t>Dokončovací práce - obklady</t>
  </si>
  <si>
    <t>33</t>
  </si>
  <si>
    <t>781111011</t>
  </si>
  <si>
    <t>Ometení (oprášení) stěny při přípravě podkladu</t>
  </si>
  <si>
    <t>-159695203</t>
  </si>
  <si>
    <t>760</t>
  </si>
  <si>
    <t>"oprava stávající"</t>
  </si>
  <si>
    <t>250*0,1</t>
  </si>
  <si>
    <t>34</t>
  </si>
  <si>
    <t>781121011</t>
  </si>
  <si>
    <t>Nátěr penetrační na stěnu</t>
  </si>
  <si>
    <t>-1798422791</t>
  </si>
  <si>
    <t>35</t>
  </si>
  <si>
    <t>781131112</t>
  </si>
  <si>
    <t>Izolace pod obklad nátěrem nebo stěrkou ve dvou vrstvách</t>
  </si>
  <si>
    <t>303801635</t>
  </si>
  <si>
    <t>36</t>
  </si>
  <si>
    <t>781151031</t>
  </si>
  <si>
    <t>Celoplošné vyrovnání podkladu stěrkou tl 3 mm</t>
  </si>
  <si>
    <t>-1850258463</t>
  </si>
  <si>
    <t>37</t>
  </si>
  <si>
    <t>781151041</t>
  </si>
  <si>
    <t>Příplatek k cenám celoplošné vyrovnání stěrkou za každý další 1 mm přes tl 3 mm</t>
  </si>
  <si>
    <t>760444341</t>
  </si>
  <si>
    <t>38</t>
  </si>
  <si>
    <t>781471810</t>
  </si>
  <si>
    <t xml:space="preserve">Demontáž obkladů z obkladaček keramických </t>
  </si>
  <si>
    <t>-955514749</t>
  </si>
  <si>
    <t>39</t>
  </si>
  <si>
    <t>781475113</t>
  </si>
  <si>
    <t>Montáž obkladů vnitřních keramických  lepených disperzním lepidlem nebo tmelem</t>
  </si>
  <si>
    <t>1687336617</t>
  </si>
  <si>
    <t>40</t>
  </si>
  <si>
    <t>59761038</t>
  </si>
  <si>
    <t>obklad keramický hladký přes 25 do 35ks/m2</t>
  </si>
  <si>
    <t>-143603703</t>
  </si>
  <si>
    <t>785*1,1 'Přepočtené koeficientem množství</t>
  </si>
  <si>
    <t>41</t>
  </si>
  <si>
    <t>998781202</t>
  </si>
  <si>
    <t>Přesun hmot procentní pro obklady keramické v objektech v přes 6 do 12 m</t>
  </si>
  <si>
    <t>-1074578604</t>
  </si>
  <si>
    <t>784</t>
  </si>
  <si>
    <t>Dokončovací práce - malby</t>
  </si>
  <si>
    <t>42</t>
  </si>
  <si>
    <t>784111001</t>
  </si>
  <si>
    <t>Oprášení (ometení ) podkladu v místnostech v do 3,80 m</t>
  </si>
  <si>
    <t>-705583706</t>
  </si>
  <si>
    <t>4090</t>
  </si>
  <si>
    <t>43</t>
  </si>
  <si>
    <t>784111011</t>
  </si>
  <si>
    <t>Obroušení podkladu omítnutého v místnostech v do 3,80 m</t>
  </si>
  <si>
    <t>1631579196</t>
  </si>
  <si>
    <t>44</t>
  </si>
  <si>
    <t>784111041</t>
  </si>
  <si>
    <t>Omytí podkladu s odmaštěním v místnostech v do 3,80 m</t>
  </si>
  <si>
    <t>1371241241</t>
  </si>
  <si>
    <t>45</t>
  </si>
  <si>
    <t>784121001</t>
  </si>
  <si>
    <t>Oškrabání malby v mísnostech v do 3,80 m</t>
  </si>
  <si>
    <t>1722742888</t>
  </si>
  <si>
    <t>46</t>
  </si>
  <si>
    <t>784121011</t>
  </si>
  <si>
    <t>Rozmývání podkladu po oškrabání malby v místnostech v do 3,80 m</t>
  </si>
  <si>
    <t>927579438</t>
  </si>
  <si>
    <t>47</t>
  </si>
  <si>
    <t>784181101</t>
  </si>
  <si>
    <t>Základní jednonásobná bezbarvá penetrace podkladu v místnostech v do 3,80 m</t>
  </si>
  <si>
    <t>1117499746</t>
  </si>
  <si>
    <t>48</t>
  </si>
  <si>
    <t>784211101</t>
  </si>
  <si>
    <t>Dvojnásobné bílé malby ze směsí za mokra výborně oděruvzdorných v místnostech v do 3,80 m</t>
  </si>
  <si>
    <t>1651363867</t>
  </si>
  <si>
    <t>Práce a dodávky M</t>
  </si>
  <si>
    <t>21-M</t>
  </si>
  <si>
    <t>Elektromontáže</t>
  </si>
  <si>
    <t>49</t>
  </si>
  <si>
    <t>21001</t>
  </si>
  <si>
    <t>Elektroinstalace oprava osvětlení 2.np</t>
  </si>
  <si>
    <t>64</t>
  </si>
  <si>
    <t>-532524825</t>
  </si>
  <si>
    <t>161,76+171,845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</si>
</sst>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2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5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22" xfId="0" applyBorder="1" applyAlignment="1">
      <alignment vertical="center"/>
    </xf>
    <xf numFmtId="0" fontId="23" fillId="4" borderId="0" xfId="0" applyFont="1" applyFill="1" applyAlignment="1">
      <alignment horizontal="left" vertical="center"/>
    </xf>
    <xf numFmtId="0" fontId="0" fillId="4" borderId="0" xfId="0" applyFill="1" applyAlignment="1">
      <alignment vertical="center"/>
    </xf>
    <xf numFmtId="4" fontId="23" fillId="4" borderId="0" xfId="0" applyNumberFormat="1" applyFont="1" applyFill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3" xfId="0" applyFont="1" applyBorder="1" applyAlignment="1" applyProtection="1">
      <alignment horizontal="center" vertical="center"/>
      <protection locked="0"/>
    </xf>
    <xf numFmtId="49" fontId="21" fillId="0" borderId="23" xfId="0" applyNumberFormat="1" applyFont="1" applyBorder="1" applyAlignment="1" applyProtection="1">
      <alignment horizontal="left" vertical="center" wrapText="1"/>
      <protection locked="0"/>
    </xf>
    <xf numFmtId="0" fontId="21" fillId="0" borderId="23" xfId="0" applyFont="1" applyBorder="1" applyAlignment="1" applyProtection="1">
      <alignment horizontal="left" vertical="center" wrapText="1"/>
      <protection locked="0"/>
    </xf>
    <xf numFmtId="0" fontId="21" fillId="0" borderId="23" xfId="0" applyFont="1" applyBorder="1" applyAlignment="1" applyProtection="1">
      <alignment horizontal="center" vertical="center" wrapText="1"/>
      <protection locked="0"/>
    </xf>
    <xf numFmtId="167" fontId="21" fillId="0" borderId="23" xfId="0" applyNumberFormat="1" applyFont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22" fillId="0" borderId="14" xfId="0" applyFont="1" applyBorder="1" applyAlignment="1">
      <alignment horizontal="left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4" fillId="0" borderId="23" xfId="0" applyFont="1" applyBorder="1" applyAlignment="1" applyProtection="1">
      <alignment horizontal="center" vertical="center"/>
      <protection locked="0"/>
    </xf>
    <xf numFmtId="49" fontId="34" fillId="0" borderId="23" xfId="0" applyNumberFormat="1" applyFont="1" applyBorder="1" applyAlignment="1" applyProtection="1">
      <alignment horizontal="left" vertical="center" wrapText="1"/>
      <protection locked="0"/>
    </xf>
    <xf numFmtId="0" fontId="34" fillId="0" borderId="23" xfId="0" applyFont="1" applyBorder="1" applyAlignment="1" applyProtection="1">
      <alignment horizontal="left" vertical="center" wrapText="1"/>
      <protection locked="0"/>
    </xf>
    <xf numFmtId="0" fontId="34" fillId="0" borderId="23" xfId="0" applyFont="1" applyBorder="1" applyAlignment="1" applyProtection="1">
      <alignment horizontal="center" vertical="center" wrapText="1"/>
      <protection locked="0"/>
    </xf>
    <xf numFmtId="167" fontId="34" fillId="0" borderId="23" xfId="0" applyNumberFormat="1" applyFont="1" applyBorder="1" applyAlignment="1" applyProtection="1">
      <alignment vertical="center"/>
      <protection locked="0"/>
    </xf>
    <xf numFmtId="4" fontId="34" fillId="0" borderId="23" xfId="0" applyNumberFormat="1" applyFont="1" applyBorder="1" applyAlignment="1" applyProtection="1">
      <alignment vertical="center"/>
      <protection locked="0"/>
    </xf>
    <xf numFmtId="0" fontId="35" fillId="0" borderId="23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0" borderId="14" xfId="0" applyFont="1" applyBorder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14" fontId="2" fillId="0" borderId="0" xfId="0" applyNumberFormat="1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4" fontId="23" fillId="4" borderId="0" xfId="0" applyNumberFormat="1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right" vertical="center"/>
    </xf>
    <xf numFmtId="0" fontId="21" fillId="4" borderId="8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4" fontId="21" fillId="5" borderId="23" xfId="0" applyNumberFormat="1" applyFont="1" applyFill="1" applyBorder="1" applyAlignment="1" applyProtection="1">
      <alignment vertical="center"/>
      <protection locked="0"/>
    </xf>
    <xf numFmtId="4" fontId="34" fillId="5" borderId="23" xfId="0" applyNumberFormat="1" applyFont="1" applyFill="1" applyBorder="1" applyAlignment="1" applyProtection="1">
      <alignment vertical="center"/>
      <protection locked="0"/>
    </xf>
    <xf numFmtId="4" fontId="7" fillId="5" borderId="0" xfId="0" applyNumberFormat="1" applyFont="1" applyFill="1" applyAlignment="1" applyProtection="1">
      <alignment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topLeftCell="A7" workbookViewId="0">
      <selection activeCell="AN8" sqref="AN8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182" t="s">
        <v>5</v>
      </c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S4" s="16" t="s">
        <v>11</v>
      </c>
    </row>
    <row r="5" spans="1:74" ht="12" customHeight="1">
      <c r="B5" s="19"/>
      <c r="D5" s="22" t="s">
        <v>12</v>
      </c>
      <c r="K5" s="212" t="s">
        <v>13</v>
      </c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K5" s="183"/>
      <c r="AL5" s="183"/>
      <c r="AM5" s="183"/>
      <c r="AN5" s="183"/>
      <c r="AO5" s="183"/>
      <c r="AR5" s="19"/>
      <c r="BS5" s="16" t="s">
        <v>6</v>
      </c>
    </row>
    <row r="6" spans="1:74" ht="36.950000000000003" customHeight="1">
      <c r="B6" s="19"/>
      <c r="D6" s="24" t="s">
        <v>14</v>
      </c>
      <c r="K6" s="213" t="s">
        <v>15</v>
      </c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3"/>
      <c r="AR6" s="19"/>
      <c r="BS6" s="16" t="s">
        <v>6</v>
      </c>
    </row>
    <row r="7" spans="1:74" ht="12" customHeight="1">
      <c r="B7" s="19"/>
      <c r="D7" s="25" t="s">
        <v>16</v>
      </c>
      <c r="K7" s="23" t="s">
        <v>1</v>
      </c>
      <c r="AK7" s="25" t="s">
        <v>17</v>
      </c>
      <c r="AN7" s="23" t="s">
        <v>1</v>
      </c>
      <c r="AR7" s="19"/>
      <c r="BS7" s="16" t="s">
        <v>6</v>
      </c>
    </row>
    <row r="8" spans="1:74" ht="12" customHeight="1">
      <c r="B8" s="19"/>
      <c r="D8" s="25" t="s">
        <v>18</v>
      </c>
      <c r="K8" s="23" t="s">
        <v>19</v>
      </c>
      <c r="AK8" s="25" t="s">
        <v>20</v>
      </c>
      <c r="AN8" s="179">
        <v>45837</v>
      </c>
      <c r="AR8" s="19"/>
      <c r="BS8" s="16" t="s">
        <v>6</v>
      </c>
    </row>
    <row r="9" spans="1:74" ht="14.45" customHeight="1">
      <c r="B9" s="19"/>
      <c r="AR9" s="19"/>
      <c r="BS9" s="16" t="s">
        <v>6</v>
      </c>
    </row>
    <row r="10" spans="1:74" ht="12" customHeight="1">
      <c r="B10" s="19"/>
      <c r="D10" s="25" t="s">
        <v>21</v>
      </c>
      <c r="AK10" s="25" t="s">
        <v>22</v>
      </c>
      <c r="AN10" s="23" t="s">
        <v>1</v>
      </c>
      <c r="AR10" s="19"/>
      <c r="BS10" s="16" t="s">
        <v>6</v>
      </c>
    </row>
    <row r="11" spans="1:74" ht="18.399999999999999" customHeight="1">
      <c r="B11" s="19"/>
      <c r="E11" s="23" t="s">
        <v>19</v>
      </c>
      <c r="AK11" s="25" t="s">
        <v>23</v>
      </c>
      <c r="AN11" s="23" t="s">
        <v>1</v>
      </c>
      <c r="AR11" s="19"/>
      <c r="BS11" s="16" t="s">
        <v>6</v>
      </c>
    </row>
    <row r="12" spans="1:74" ht="6.95" customHeight="1">
      <c r="B12" s="19"/>
      <c r="AR12" s="19"/>
      <c r="BS12" s="16" t="s">
        <v>6</v>
      </c>
    </row>
    <row r="13" spans="1:74" ht="12" customHeight="1">
      <c r="B13" s="19"/>
      <c r="D13" s="25" t="s">
        <v>24</v>
      </c>
      <c r="AK13" s="25" t="s">
        <v>22</v>
      </c>
      <c r="AN13" s="23" t="s">
        <v>1</v>
      </c>
      <c r="AR13" s="19"/>
      <c r="BS13" s="16" t="s">
        <v>6</v>
      </c>
    </row>
    <row r="14" spans="1:74" ht="12.75">
      <c r="B14" s="19"/>
      <c r="E14" s="23" t="s">
        <v>19</v>
      </c>
      <c r="AK14" s="25" t="s">
        <v>23</v>
      </c>
      <c r="AN14" s="23" t="s">
        <v>1</v>
      </c>
      <c r="AR14" s="19"/>
      <c r="BS14" s="16" t="s">
        <v>6</v>
      </c>
    </row>
    <row r="15" spans="1:74" ht="6.95" customHeight="1">
      <c r="B15" s="19"/>
      <c r="AR15" s="19"/>
      <c r="BS15" s="16" t="s">
        <v>3</v>
      </c>
    </row>
    <row r="16" spans="1:74" ht="12" customHeight="1">
      <c r="B16" s="19"/>
      <c r="D16" s="25" t="s">
        <v>25</v>
      </c>
      <c r="AK16" s="25" t="s">
        <v>22</v>
      </c>
      <c r="AN16" s="23" t="s">
        <v>1</v>
      </c>
      <c r="AR16" s="19"/>
      <c r="BS16" s="16" t="s">
        <v>3</v>
      </c>
    </row>
    <row r="17" spans="2:71" ht="18.399999999999999" customHeight="1">
      <c r="B17" s="19"/>
      <c r="E17" s="23" t="s">
        <v>19</v>
      </c>
      <c r="AK17" s="25" t="s">
        <v>23</v>
      </c>
      <c r="AN17" s="23" t="s">
        <v>1</v>
      </c>
      <c r="AR17" s="19"/>
      <c r="BS17" s="16" t="s">
        <v>26</v>
      </c>
    </row>
    <row r="18" spans="2:71" ht="6.95" customHeight="1">
      <c r="B18" s="19"/>
      <c r="AR18" s="19"/>
      <c r="BS18" s="16" t="s">
        <v>6</v>
      </c>
    </row>
    <row r="19" spans="2:71" ht="12" customHeight="1">
      <c r="B19" s="19"/>
      <c r="D19" s="25" t="s">
        <v>27</v>
      </c>
      <c r="AK19" s="25" t="s">
        <v>22</v>
      </c>
      <c r="AN19" s="23" t="s">
        <v>1</v>
      </c>
      <c r="AR19" s="19"/>
      <c r="BS19" s="16" t="s">
        <v>6</v>
      </c>
    </row>
    <row r="20" spans="2:71" ht="18.399999999999999" customHeight="1">
      <c r="B20" s="19"/>
      <c r="E20" s="23" t="s">
        <v>28</v>
      </c>
      <c r="AK20" s="25" t="s">
        <v>23</v>
      </c>
      <c r="AN20" s="23" t="s">
        <v>1</v>
      </c>
      <c r="AR20" s="19"/>
      <c r="BS20" s="16" t="s">
        <v>26</v>
      </c>
    </row>
    <row r="21" spans="2:71" ht="6.95" customHeight="1">
      <c r="B21" s="19"/>
      <c r="AR21" s="19"/>
    </row>
    <row r="22" spans="2:71" ht="12" customHeight="1">
      <c r="B22" s="19"/>
      <c r="D22" s="25" t="s">
        <v>29</v>
      </c>
      <c r="AR22" s="19"/>
    </row>
    <row r="23" spans="2:71" ht="16.5" customHeight="1">
      <c r="B23" s="19"/>
      <c r="E23" s="214" t="s">
        <v>1</v>
      </c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  <c r="AR23" s="19"/>
    </row>
    <row r="24" spans="2:71" ht="6.95" customHeight="1">
      <c r="B24" s="19"/>
      <c r="AR24" s="19"/>
    </row>
    <row r="25" spans="2:71" ht="6.95" customHeight="1">
      <c r="B25" s="19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9"/>
    </row>
    <row r="26" spans="2:71" ht="14.45" customHeight="1">
      <c r="B26" s="19"/>
      <c r="D26" s="28" t="s">
        <v>30</v>
      </c>
      <c r="AK26" s="215">
        <f>ROUND(AG94,2)</f>
        <v>0</v>
      </c>
      <c r="AL26" s="183"/>
      <c r="AM26" s="183"/>
      <c r="AN26" s="183"/>
      <c r="AO26" s="183"/>
      <c r="AR26" s="19"/>
    </row>
    <row r="27" spans="2:71" ht="14.45" customHeight="1">
      <c r="B27" s="19"/>
      <c r="D27" s="28" t="s">
        <v>31</v>
      </c>
      <c r="AK27" s="215">
        <f>ROUND(AG97, 2)</f>
        <v>0</v>
      </c>
      <c r="AL27" s="215"/>
      <c r="AM27" s="215"/>
      <c r="AN27" s="215"/>
      <c r="AO27" s="215"/>
      <c r="AR27" s="19"/>
    </row>
    <row r="28" spans="2:71" s="1" customFormat="1" ht="6.95" customHeight="1">
      <c r="B28" s="30"/>
      <c r="AR28" s="30"/>
    </row>
    <row r="29" spans="2:71" s="1" customFormat="1" ht="25.9" customHeight="1">
      <c r="B29" s="30"/>
      <c r="D29" s="31" t="s">
        <v>32</v>
      </c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209">
        <f>ROUND(AK26 + AK27, 2)</f>
        <v>0</v>
      </c>
      <c r="AL29" s="210"/>
      <c r="AM29" s="210"/>
      <c r="AN29" s="210"/>
      <c r="AO29" s="210"/>
      <c r="AR29" s="30"/>
    </row>
    <row r="30" spans="2:71" s="1" customFormat="1" ht="6.95" customHeight="1">
      <c r="B30" s="30"/>
      <c r="AR30" s="30"/>
    </row>
    <row r="31" spans="2:71" s="1" customFormat="1" ht="12.75">
      <c r="B31" s="30"/>
      <c r="L31" s="211" t="s">
        <v>33</v>
      </c>
      <c r="M31" s="211"/>
      <c r="N31" s="211"/>
      <c r="O31" s="211"/>
      <c r="P31" s="211"/>
      <c r="W31" s="211" t="s">
        <v>34</v>
      </c>
      <c r="X31" s="211"/>
      <c r="Y31" s="211"/>
      <c r="Z31" s="211"/>
      <c r="AA31" s="211"/>
      <c r="AB31" s="211"/>
      <c r="AC31" s="211"/>
      <c r="AD31" s="211"/>
      <c r="AE31" s="211"/>
      <c r="AK31" s="211" t="s">
        <v>35</v>
      </c>
      <c r="AL31" s="211"/>
      <c r="AM31" s="211"/>
      <c r="AN31" s="211"/>
      <c r="AO31" s="211"/>
      <c r="AR31" s="30"/>
    </row>
    <row r="32" spans="2:71" s="2" customFormat="1" ht="14.45" customHeight="1">
      <c r="B32" s="34"/>
      <c r="D32" s="25" t="s">
        <v>36</v>
      </c>
      <c r="F32" s="25" t="s">
        <v>37</v>
      </c>
      <c r="L32" s="208">
        <v>0.21</v>
      </c>
      <c r="M32" s="207"/>
      <c r="N32" s="207"/>
      <c r="O32" s="207"/>
      <c r="P32" s="207"/>
      <c r="W32" s="206">
        <f>ROUND(AZ94 + SUM(CD97), 2)</f>
        <v>0</v>
      </c>
      <c r="X32" s="207"/>
      <c r="Y32" s="207"/>
      <c r="Z32" s="207"/>
      <c r="AA32" s="207"/>
      <c r="AB32" s="207"/>
      <c r="AC32" s="207"/>
      <c r="AD32" s="207"/>
      <c r="AE32" s="207"/>
      <c r="AK32" s="206">
        <f>ROUND(AV94 + SUM(BY97), 2)</f>
        <v>0</v>
      </c>
      <c r="AL32" s="207"/>
      <c r="AM32" s="207"/>
      <c r="AN32" s="207"/>
      <c r="AO32" s="207"/>
      <c r="AR32" s="34"/>
    </row>
    <row r="33" spans="2:44" s="2" customFormat="1" ht="14.45" customHeight="1">
      <c r="B33" s="34"/>
      <c r="F33" s="25" t="s">
        <v>38</v>
      </c>
      <c r="L33" s="208">
        <v>0.15</v>
      </c>
      <c r="M33" s="207"/>
      <c r="N33" s="207"/>
      <c r="O33" s="207"/>
      <c r="P33" s="207"/>
      <c r="W33" s="206">
        <f>ROUND(BA94 + SUM(CE97), 2)</f>
        <v>0</v>
      </c>
      <c r="X33" s="207"/>
      <c r="Y33" s="207"/>
      <c r="Z33" s="207"/>
      <c r="AA33" s="207"/>
      <c r="AB33" s="207"/>
      <c r="AC33" s="207"/>
      <c r="AD33" s="207"/>
      <c r="AE33" s="207"/>
      <c r="AK33" s="206">
        <f>ROUND(AW94 + SUM(BZ97), 2)</f>
        <v>0</v>
      </c>
      <c r="AL33" s="207"/>
      <c r="AM33" s="207"/>
      <c r="AN33" s="207"/>
      <c r="AO33" s="207"/>
      <c r="AR33" s="34"/>
    </row>
    <row r="34" spans="2:44" s="2" customFormat="1" ht="14.45" hidden="1" customHeight="1">
      <c r="B34" s="34"/>
      <c r="F34" s="25" t="s">
        <v>39</v>
      </c>
      <c r="L34" s="208">
        <v>0.21</v>
      </c>
      <c r="M34" s="207"/>
      <c r="N34" s="207"/>
      <c r="O34" s="207"/>
      <c r="P34" s="207"/>
      <c r="W34" s="206">
        <f>ROUND(BB94 + SUM(CF97), 2)</f>
        <v>0</v>
      </c>
      <c r="X34" s="207"/>
      <c r="Y34" s="207"/>
      <c r="Z34" s="207"/>
      <c r="AA34" s="207"/>
      <c r="AB34" s="207"/>
      <c r="AC34" s="207"/>
      <c r="AD34" s="207"/>
      <c r="AE34" s="207"/>
      <c r="AK34" s="206">
        <v>0</v>
      </c>
      <c r="AL34" s="207"/>
      <c r="AM34" s="207"/>
      <c r="AN34" s="207"/>
      <c r="AO34" s="207"/>
      <c r="AR34" s="34"/>
    </row>
    <row r="35" spans="2:44" s="2" customFormat="1" ht="14.45" hidden="1" customHeight="1">
      <c r="B35" s="34"/>
      <c r="F35" s="25" t="s">
        <v>40</v>
      </c>
      <c r="L35" s="208">
        <v>0.15</v>
      </c>
      <c r="M35" s="207"/>
      <c r="N35" s="207"/>
      <c r="O35" s="207"/>
      <c r="P35" s="207"/>
      <c r="W35" s="206">
        <f>ROUND(BC94 + SUM(CG97), 2)</f>
        <v>0</v>
      </c>
      <c r="X35" s="207"/>
      <c r="Y35" s="207"/>
      <c r="Z35" s="207"/>
      <c r="AA35" s="207"/>
      <c r="AB35" s="207"/>
      <c r="AC35" s="207"/>
      <c r="AD35" s="207"/>
      <c r="AE35" s="207"/>
      <c r="AK35" s="206">
        <v>0</v>
      </c>
      <c r="AL35" s="207"/>
      <c r="AM35" s="207"/>
      <c r="AN35" s="207"/>
      <c r="AO35" s="207"/>
      <c r="AR35" s="34"/>
    </row>
    <row r="36" spans="2:44" s="2" customFormat="1" ht="14.45" hidden="1" customHeight="1">
      <c r="B36" s="34"/>
      <c r="F36" s="25" t="s">
        <v>41</v>
      </c>
      <c r="L36" s="208">
        <v>0</v>
      </c>
      <c r="M36" s="207"/>
      <c r="N36" s="207"/>
      <c r="O36" s="207"/>
      <c r="P36" s="207"/>
      <c r="W36" s="206">
        <f>ROUND(BD94 + SUM(CH97), 2)</f>
        <v>0</v>
      </c>
      <c r="X36" s="207"/>
      <c r="Y36" s="207"/>
      <c r="Z36" s="207"/>
      <c r="AA36" s="207"/>
      <c r="AB36" s="207"/>
      <c r="AC36" s="207"/>
      <c r="AD36" s="207"/>
      <c r="AE36" s="207"/>
      <c r="AK36" s="206">
        <v>0</v>
      </c>
      <c r="AL36" s="207"/>
      <c r="AM36" s="207"/>
      <c r="AN36" s="207"/>
      <c r="AO36" s="207"/>
      <c r="AR36" s="34"/>
    </row>
    <row r="37" spans="2:44" s="1" customFormat="1" ht="6.95" customHeight="1">
      <c r="B37" s="30"/>
      <c r="AR37" s="30"/>
    </row>
    <row r="38" spans="2:44" s="1" customFormat="1" ht="25.9" customHeight="1">
      <c r="B38" s="30"/>
      <c r="C38" s="35"/>
      <c r="D38" s="36" t="s">
        <v>42</v>
      </c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8" t="s">
        <v>43</v>
      </c>
      <c r="U38" s="37"/>
      <c r="V38" s="37"/>
      <c r="W38" s="37"/>
      <c r="X38" s="199" t="s">
        <v>44</v>
      </c>
      <c r="Y38" s="200"/>
      <c r="Z38" s="200"/>
      <c r="AA38" s="200"/>
      <c r="AB38" s="200"/>
      <c r="AC38" s="37"/>
      <c r="AD38" s="37"/>
      <c r="AE38" s="37"/>
      <c r="AF38" s="37"/>
      <c r="AG38" s="37"/>
      <c r="AH38" s="37"/>
      <c r="AI38" s="37"/>
      <c r="AJ38" s="37"/>
      <c r="AK38" s="201">
        <f>SUM(AK29:AK36)</f>
        <v>0</v>
      </c>
      <c r="AL38" s="200"/>
      <c r="AM38" s="200"/>
      <c r="AN38" s="200"/>
      <c r="AO38" s="202"/>
      <c r="AP38" s="35"/>
      <c r="AQ38" s="35"/>
      <c r="AR38" s="30"/>
    </row>
    <row r="39" spans="2:44" s="1" customFormat="1" ht="6.95" customHeight="1">
      <c r="B39" s="30"/>
      <c r="AR39" s="30"/>
    </row>
    <row r="40" spans="2:44" s="1" customFormat="1" ht="14.45" customHeight="1">
      <c r="B40" s="30"/>
      <c r="AR40" s="30"/>
    </row>
    <row r="41" spans="2:44" ht="14.45" customHeight="1">
      <c r="B41" s="19"/>
      <c r="AR41" s="19"/>
    </row>
    <row r="42" spans="2:44" ht="14.45" customHeight="1">
      <c r="B42" s="19"/>
      <c r="AR42" s="19"/>
    </row>
    <row r="43" spans="2:44" ht="14.45" customHeight="1">
      <c r="B43" s="19"/>
      <c r="AR43" s="19"/>
    </row>
    <row r="44" spans="2:44" ht="14.45" customHeight="1">
      <c r="B44" s="19"/>
      <c r="AR44" s="19"/>
    </row>
    <row r="45" spans="2:44" ht="14.45" customHeight="1">
      <c r="B45" s="19"/>
      <c r="AR45" s="19"/>
    </row>
    <row r="46" spans="2:44" ht="14.45" customHeight="1">
      <c r="B46" s="19"/>
      <c r="AR46" s="19"/>
    </row>
    <row r="47" spans="2:44" ht="14.45" customHeight="1">
      <c r="B47" s="19"/>
      <c r="AR47" s="19"/>
    </row>
    <row r="48" spans="2:44" ht="14.45" customHeight="1">
      <c r="B48" s="19"/>
      <c r="AR48" s="19"/>
    </row>
    <row r="49" spans="2:44" s="1" customFormat="1" ht="14.45" customHeight="1">
      <c r="B49" s="30"/>
      <c r="D49" s="39" t="s">
        <v>45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46</v>
      </c>
      <c r="AI49" s="40"/>
      <c r="AJ49" s="40"/>
      <c r="AK49" s="40"/>
      <c r="AL49" s="40"/>
      <c r="AM49" s="40"/>
      <c r="AN49" s="40"/>
      <c r="AO49" s="40"/>
      <c r="AR49" s="30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30"/>
      <c r="D60" s="41" t="s">
        <v>47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1" t="s">
        <v>48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1" t="s">
        <v>47</v>
      </c>
      <c r="AI60" s="32"/>
      <c r="AJ60" s="32"/>
      <c r="AK60" s="32"/>
      <c r="AL60" s="32"/>
      <c r="AM60" s="41" t="s">
        <v>48</v>
      </c>
      <c r="AN60" s="32"/>
      <c r="AO60" s="32"/>
      <c r="AR60" s="30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30"/>
      <c r="D64" s="39" t="s">
        <v>49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50</v>
      </c>
      <c r="AI64" s="40"/>
      <c r="AJ64" s="40"/>
      <c r="AK64" s="40"/>
      <c r="AL64" s="40"/>
      <c r="AM64" s="40"/>
      <c r="AN64" s="40"/>
      <c r="AO64" s="40"/>
      <c r="AR64" s="30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30"/>
      <c r="D75" s="41" t="s">
        <v>47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1" t="s">
        <v>48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1" t="s">
        <v>47</v>
      </c>
      <c r="AI75" s="32"/>
      <c r="AJ75" s="32"/>
      <c r="AK75" s="32"/>
      <c r="AL75" s="32"/>
      <c r="AM75" s="41" t="s">
        <v>48</v>
      </c>
      <c r="AN75" s="32"/>
      <c r="AO75" s="32"/>
      <c r="AR75" s="30"/>
    </row>
    <row r="76" spans="2:44" s="1" customFormat="1">
      <c r="B76" s="30"/>
      <c r="AR76" s="30"/>
    </row>
    <row r="77" spans="2:44" s="1" customFormat="1" ht="6.9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30"/>
    </row>
    <row r="81" spans="1:91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30"/>
    </row>
    <row r="82" spans="1:91" s="1" customFormat="1" ht="24.95" customHeight="1">
      <c r="B82" s="30"/>
      <c r="C82" s="20" t="s">
        <v>51</v>
      </c>
      <c r="AR82" s="30"/>
    </row>
    <row r="83" spans="1:91" s="1" customFormat="1" ht="6.95" customHeight="1">
      <c r="B83" s="30"/>
      <c r="AR83" s="30"/>
    </row>
    <row r="84" spans="1:91" s="3" customFormat="1" ht="12" customHeight="1">
      <c r="B84" s="46"/>
      <c r="C84" s="25" t="s">
        <v>12</v>
      </c>
      <c r="L84" s="3" t="str">
        <f>K5</f>
        <v>01</v>
      </c>
      <c r="AR84" s="46"/>
    </row>
    <row r="85" spans="1:91" s="4" customFormat="1" ht="36.950000000000003" customHeight="1">
      <c r="B85" s="47"/>
      <c r="C85" s="48" t="s">
        <v>14</v>
      </c>
      <c r="L85" s="203" t="str">
        <f>K6</f>
        <v>Menza Hradec Králové</v>
      </c>
      <c r="M85" s="204"/>
      <c r="N85" s="204"/>
      <c r="O85" s="204"/>
      <c r="P85" s="204"/>
      <c r="Q85" s="204"/>
      <c r="R85" s="204"/>
      <c r="S85" s="204"/>
      <c r="T85" s="204"/>
      <c r="U85" s="204"/>
      <c r="V85" s="204"/>
      <c r="W85" s="204"/>
      <c r="X85" s="204"/>
      <c r="Y85" s="204"/>
      <c r="Z85" s="204"/>
      <c r="AA85" s="204"/>
      <c r="AB85" s="204"/>
      <c r="AC85" s="204"/>
      <c r="AD85" s="204"/>
      <c r="AE85" s="204"/>
      <c r="AF85" s="204"/>
      <c r="AG85" s="204"/>
      <c r="AH85" s="204"/>
      <c r="AI85" s="204"/>
      <c r="AJ85" s="204"/>
      <c r="AK85" s="204"/>
      <c r="AL85" s="204"/>
      <c r="AM85" s="204"/>
      <c r="AN85" s="204"/>
      <c r="AO85" s="204"/>
      <c r="AR85" s="47"/>
    </row>
    <row r="86" spans="1:91" s="1" customFormat="1" ht="6.95" customHeight="1">
      <c r="B86" s="30"/>
      <c r="AR86" s="30"/>
    </row>
    <row r="87" spans="1:91" s="1" customFormat="1" ht="12" customHeight="1">
      <c r="B87" s="30"/>
      <c r="C87" s="25" t="s">
        <v>18</v>
      </c>
      <c r="L87" s="49" t="str">
        <f>IF(K8="","",K8)</f>
        <v xml:space="preserve"> </v>
      </c>
      <c r="AI87" s="25" t="s">
        <v>20</v>
      </c>
      <c r="AM87" s="205">
        <f>IF(AN8= "","",AN8)</f>
        <v>45837</v>
      </c>
      <c r="AN87" s="205"/>
      <c r="AR87" s="30"/>
    </row>
    <row r="88" spans="1:91" s="1" customFormat="1" ht="6.95" customHeight="1">
      <c r="B88" s="30"/>
      <c r="AR88" s="30"/>
    </row>
    <row r="89" spans="1:91" s="1" customFormat="1" ht="15.2" customHeight="1">
      <c r="B89" s="30"/>
      <c r="C89" s="25" t="s">
        <v>21</v>
      </c>
      <c r="L89" s="3" t="str">
        <f>IF(E11= "","",E11)</f>
        <v xml:space="preserve"> </v>
      </c>
      <c r="AI89" s="25" t="s">
        <v>25</v>
      </c>
      <c r="AM89" s="192" t="str">
        <f>IF(E17="","",E17)</f>
        <v xml:space="preserve"> </v>
      </c>
      <c r="AN89" s="193"/>
      <c r="AO89" s="193"/>
      <c r="AP89" s="193"/>
      <c r="AR89" s="30"/>
      <c r="AS89" s="188" t="s">
        <v>52</v>
      </c>
      <c r="AT89" s="189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1:91" s="1" customFormat="1" ht="15.2" customHeight="1">
      <c r="B90" s="30"/>
      <c r="C90" s="25" t="s">
        <v>24</v>
      </c>
      <c r="L90" s="3" t="str">
        <f>IF(E14="","",E14)</f>
        <v xml:space="preserve"> </v>
      </c>
      <c r="AI90" s="25" t="s">
        <v>27</v>
      </c>
      <c r="AM90" s="192" t="str">
        <f>IF(E20="","",E20)</f>
        <v>Ing. Rádl</v>
      </c>
      <c r="AN90" s="193"/>
      <c r="AO90" s="193"/>
      <c r="AP90" s="193"/>
      <c r="AR90" s="30"/>
      <c r="AS90" s="190"/>
      <c r="AT90" s="191"/>
      <c r="BD90" s="54"/>
    </row>
    <row r="91" spans="1:91" s="1" customFormat="1" ht="10.9" customHeight="1">
      <c r="B91" s="30"/>
      <c r="AR91" s="30"/>
      <c r="AS91" s="190"/>
      <c r="AT91" s="191"/>
      <c r="BD91" s="54"/>
    </row>
    <row r="92" spans="1:91" s="1" customFormat="1" ht="29.25" customHeight="1">
      <c r="B92" s="30"/>
      <c r="C92" s="194" t="s">
        <v>53</v>
      </c>
      <c r="D92" s="195"/>
      <c r="E92" s="195"/>
      <c r="F92" s="195"/>
      <c r="G92" s="195"/>
      <c r="H92" s="55"/>
      <c r="I92" s="196" t="s">
        <v>54</v>
      </c>
      <c r="J92" s="195"/>
      <c r="K92" s="195"/>
      <c r="L92" s="195"/>
      <c r="M92" s="195"/>
      <c r="N92" s="195"/>
      <c r="O92" s="195"/>
      <c r="P92" s="195"/>
      <c r="Q92" s="195"/>
      <c r="R92" s="195"/>
      <c r="S92" s="195"/>
      <c r="T92" s="195"/>
      <c r="U92" s="195"/>
      <c r="V92" s="195"/>
      <c r="W92" s="195"/>
      <c r="X92" s="195"/>
      <c r="Y92" s="195"/>
      <c r="Z92" s="195"/>
      <c r="AA92" s="195"/>
      <c r="AB92" s="195"/>
      <c r="AC92" s="195"/>
      <c r="AD92" s="195"/>
      <c r="AE92" s="195"/>
      <c r="AF92" s="195"/>
      <c r="AG92" s="197" t="s">
        <v>55</v>
      </c>
      <c r="AH92" s="195"/>
      <c r="AI92" s="195"/>
      <c r="AJ92" s="195"/>
      <c r="AK92" s="195"/>
      <c r="AL92" s="195"/>
      <c r="AM92" s="195"/>
      <c r="AN92" s="196" t="s">
        <v>56</v>
      </c>
      <c r="AO92" s="195"/>
      <c r="AP92" s="198"/>
      <c r="AQ92" s="56" t="s">
        <v>57</v>
      </c>
      <c r="AR92" s="30"/>
      <c r="AS92" s="57" t="s">
        <v>58</v>
      </c>
      <c r="AT92" s="58" t="s">
        <v>59</v>
      </c>
      <c r="AU92" s="58" t="s">
        <v>60</v>
      </c>
      <c r="AV92" s="58" t="s">
        <v>61</v>
      </c>
      <c r="AW92" s="58" t="s">
        <v>62</v>
      </c>
      <c r="AX92" s="58" t="s">
        <v>63</v>
      </c>
      <c r="AY92" s="58" t="s">
        <v>64</v>
      </c>
      <c r="AZ92" s="58" t="s">
        <v>65</v>
      </c>
      <c r="BA92" s="58" t="s">
        <v>66</v>
      </c>
      <c r="BB92" s="58" t="s">
        <v>67</v>
      </c>
      <c r="BC92" s="58" t="s">
        <v>68</v>
      </c>
      <c r="BD92" s="59" t="s">
        <v>69</v>
      </c>
    </row>
    <row r="93" spans="1:91" s="1" customFormat="1" ht="10.9" customHeight="1">
      <c r="B93" s="30"/>
      <c r="AR93" s="30"/>
      <c r="AS93" s="60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1:91" s="5" customFormat="1" ht="32.450000000000003" customHeight="1">
      <c r="B94" s="61"/>
      <c r="C94" s="62" t="s">
        <v>70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187">
        <f>ROUND(AG95,2)</f>
        <v>0</v>
      </c>
      <c r="AH94" s="187"/>
      <c r="AI94" s="187"/>
      <c r="AJ94" s="187"/>
      <c r="AK94" s="187"/>
      <c r="AL94" s="187"/>
      <c r="AM94" s="187"/>
      <c r="AN94" s="180">
        <f>SUM(AG94,AT94)</f>
        <v>0</v>
      </c>
      <c r="AO94" s="180"/>
      <c r="AP94" s="180"/>
      <c r="AQ94" s="65" t="s">
        <v>1</v>
      </c>
      <c r="AR94" s="61"/>
      <c r="AS94" s="66">
        <f>ROUND(AS95,2)</f>
        <v>0</v>
      </c>
      <c r="AT94" s="67">
        <f>ROUND(SUM(AV94:AW94),2)</f>
        <v>0</v>
      </c>
      <c r="AU94" s="68">
        <f>ROUND(AU95,5)</f>
        <v>6785.7076999999999</v>
      </c>
      <c r="AV94" s="67">
        <f>ROUND(AZ94*L32,2)</f>
        <v>0</v>
      </c>
      <c r="AW94" s="67">
        <f>ROUND(BA94*L33,2)</f>
        <v>0</v>
      </c>
      <c r="AX94" s="67">
        <f>ROUND(BB94*L32,2)</f>
        <v>0</v>
      </c>
      <c r="AY94" s="67">
        <f>ROUND(BC94*L33,2)</f>
        <v>0</v>
      </c>
      <c r="AZ94" s="67">
        <f>ROUND(AZ95,2)</f>
        <v>0</v>
      </c>
      <c r="BA94" s="67">
        <f>ROUND(BA95,2)</f>
        <v>0</v>
      </c>
      <c r="BB94" s="67">
        <f>ROUND(BB95,2)</f>
        <v>0</v>
      </c>
      <c r="BC94" s="67">
        <f>ROUND(BC95,2)</f>
        <v>0</v>
      </c>
      <c r="BD94" s="69">
        <f>ROUND(BD95,2)</f>
        <v>0</v>
      </c>
      <c r="BS94" s="70" t="s">
        <v>71</v>
      </c>
      <c r="BT94" s="70" t="s">
        <v>72</v>
      </c>
      <c r="BU94" s="71" t="s">
        <v>73</v>
      </c>
      <c r="BV94" s="70" t="s">
        <v>74</v>
      </c>
      <c r="BW94" s="70" t="s">
        <v>4</v>
      </c>
      <c r="BX94" s="70" t="s">
        <v>75</v>
      </c>
      <c r="CL94" s="70" t="s">
        <v>1</v>
      </c>
    </row>
    <row r="95" spans="1:91" s="6" customFormat="1" ht="24.75" customHeight="1">
      <c r="A95" s="72" t="s">
        <v>76</v>
      </c>
      <c r="B95" s="73"/>
      <c r="C95" s="74"/>
      <c r="D95" s="186" t="s">
        <v>77</v>
      </c>
      <c r="E95" s="186"/>
      <c r="F95" s="186"/>
      <c r="G95" s="186"/>
      <c r="H95" s="186"/>
      <c r="I95" s="75"/>
      <c r="J95" s="186" t="s">
        <v>78</v>
      </c>
      <c r="K95" s="186"/>
      <c r="L95" s="186"/>
      <c r="M95" s="186"/>
      <c r="N95" s="186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4">
        <f>'011 - Rekonstrukce příček...'!J32</f>
        <v>0</v>
      </c>
      <c r="AH95" s="185"/>
      <c r="AI95" s="185"/>
      <c r="AJ95" s="185"/>
      <c r="AK95" s="185"/>
      <c r="AL95" s="185"/>
      <c r="AM95" s="185"/>
      <c r="AN95" s="184">
        <f>SUM(AG95,AT95)</f>
        <v>0</v>
      </c>
      <c r="AO95" s="185"/>
      <c r="AP95" s="185"/>
      <c r="AQ95" s="76" t="s">
        <v>79</v>
      </c>
      <c r="AR95" s="73"/>
      <c r="AS95" s="77">
        <v>0</v>
      </c>
      <c r="AT95" s="78">
        <f>ROUND(SUM(AV95:AW95),2)</f>
        <v>0</v>
      </c>
      <c r="AU95" s="79">
        <f>'011 - Rekonstrukce příček...'!P135</f>
        <v>6785.7076969999998</v>
      </c>
      <c r="AV95" s="78">
        <f>'011 - Rekonstrukce příček...'!J35</f>
        <v>0</v>
      </c>
      <c r="AW95" s="78">
        <f>'011 - Rekonstrukce příček...'!J36</f>
        <v>0</v>
      </c>
      <c r="AX95" s="78">
        <f>'011 - Rekonstrukce příček...'!J37</f>
        <v>0</v>
      </c>
      <c r="AY95" s="78">
        <f>'011 - Rekonstrukce příček...'!J38</f>
        <v>0</v>
      </c>
      <c r="AZ95" s="78">
        <f>'011 - Rekonstrukce příček...'!F35</f>
        <v>0</v>
      </c>
      <c r="BA95" s="78">
        <f>'011 - Rekonstrukce příček...'!F36</f>
        <v>0</v>
      </c>
      <c r="BB95" s="78">
        <f>'011 - Rekonstrukce příček...'!F37</f>
        <v>0</v>
      </c>
      <c r="BC95" s="78">
        <f>'011 - Rekonstrukce příček...'!F38</f>
        <v>0</v>
      </c>
      <c r="BD95" s="80">
        <f>'011 - Rekonstrukce příček...'!F39</f>
        <v>0</v>
      </c>
      <c r="BT95" s="81" t="s">
        <v>80</v>
      </c>
      <c r="BV95" s="81" t="s">
        <v>74</v>
      </c>
      <c r="BW95" s="81" t="s">
        <v>81</v>
      </c>
      <c r="BX95" s="81" t="s">
        <v>4</v>
      </c>
      <c r="CL95" s="81" t="s">
        <v>1</v>
      </c>
      <c r="CM95" s="81" t="s">
        <v>82</v>
      </c>
    </row>
    <row r="96" spans="1:91">
      <c r="B96" s="19"/>
      <c r="AR96" s="19"/>
    </row>
    <row r="97" spans="2:48" s="1" customFormat="1" ht="30" customHeight="1">
      <c r="B97" s="30"/>
      <c r="C97" s="62" t="s">
        <v>83</v>
      </c>
      <c r="AG97" s="180">
        <v>0</v>
      </c>
      <c r="AH97" s="180"/>
      <c r="AI97" s="180"/>
      <c r="AJ97" s="180"/>
      <c r="AK97" s="180"/>
      <c r="AL97" s="180"/>
      <c r="AM97" s="180"/>
      <c r="AN97" s="180">
        <v>0</v>
      </c>
      <c r="AO97" s="180"/>
      <c r="AP97" s="180"/>
      <c r="AQ97" s="82"/>
      <c r="AR97" s="30"/>
      <c r="AS97" s="57" t="s">
        <v>84</v>
      </c>
      <c r="AT97" s="58" t="s">
        <v>85</v>
      </c>
      <c r="AU97" s="58" t="s">
        <v>36</v>
      </c>
      <c r="AV97" s="59" t="s">
        <v>59</v>
      </c>
    </row>
    <row r="98" spans="2:48" s="1" customFormat="1" ht="10.9" customHeight="1">
      <c r="B98" s="30"/>
      <c r="AR98" s="30"/>
    </row>
    <row r="99" spans="2:48" s="1" customFormat="1" ht="30" customHeight="1">
      <c r="B99" s="30"/>
      <c r="C99" s="83" t="s">
        <v>86</v>
      </c>
      <c r="D99" s="84"/>
      <c r="E99" s="84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181">
        <f>ROUND(AG94 + AG97, 2)</f>
        <v>0</v>
      </c>
      <c r="AH99" s="181"/>
      <c r="AI99" s="181"/>
      <c r="AJ99" s="181"/>
      <c r="AK99" s="181"/>
      <c r="AL99" s="181"/>
      <c r="AM99" s="181"/>
      <c r="AN99" s="181">
        <f>ROUND(AN94 + AN97, 2)</f>
        <v>0</v>
      </c>
      <c r="AO99" s="181"/>
      <c r="AP99" s="181"/>
      <c r="AQ99" s="84"/>
      <c r="AR99" s="30"/>
    </row>
    <row r="100" spans="2:48" s="1" customFormat="1" ht="6.95" customHeight="1">
      <c r="B100" s="42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30"/>
    </row>
  </sheetData>
  <mergeCells count="46">
    <mergeCell ref="L31:P31"/>
    <mergeCell ref="W31:AE31"/>
    <mergeCell ref="AK31:AO31"/>
    <mergeCell ref="W32:AE32"/>
    <mergeCell ref="AK32:AO32"/>
    <mergeCell ref="L32:P32"/>
    <mergeCell ref="W33:AE33"/>
    <mergeCell ref="AK33:AO33"/>
    <mergeCell ref="L33:P33"/>
    <mergeCell ref="W34:AE34"/>
    <mergeCell ref="AK34:AO34"/>
    <mergeCell ref="L34:P34"/>
    <mergeCell ref="W35:AE35"/>
    <mergeCell ref="AK35:AO35"/>
    <mergeCell ref="L35:P35"/>
    <mergeCell ref="W36:AE36"/>
    <mergeCell ref="AK36:AO36"/>
    <mergeCell ref="L36:P36"/>
    <mergeCell ref="X38:AB38"/>
    <mergeCell ref="AK38:AO38"/>
    <mergeCell ref="L85:AO85"/>
    <mergeCell ref="AM87:AN87"/>
    <mergeCell ref="AM89:AP89"/>
    <mergeCell ref="D95:H95"/>
    <mergeCell ref="J95:AF95"/>
    <mergeCell ref="AG94:AM94"/>
    <mergeCell ref="AN94:AP94"/>
    <mergeCell ref="AS89:AT91"/>
    <mergeCell ref="AM90:AP90"/>
    <mergeCell ref="C92:G92"/>
    <mergeCell ref="I92:AF92"/>
    <mergeCell ref="AG92:AM92"/>
    <mergeCell ref="AN92:AP92"/>
    <mergeCell ref="AG97:AM97"/>
    <mergeCell ref="AN97:AP97"/>
    <mergeCell ref="AG99:AM99"/>
    <mergeCell ref="AN99:AP99"/>
    <mergeCell ref="AR2:BE2"/>
    <mergeCell ref="AN95:AP95"/>
    <mergeCell ref="AG95:AM95"/>
    <mergeCell ref="AK29:AO29"/>
    <mergeCell ref="K5:AO5"/>
    <mergeCell ref="K6:AO6"/>
    <mergeCell ref="E23:AN23"/>
    <mergeCell ref="AK26:AO26"/>
    <mergeCell ref="AK27:AO27"/>
  </mergeCells>
  <hyperlinks>
    <hyperlink ref="A95" location="'011 - Rekonstrukce příček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60"/>
  <sheetViews>
    <sheetView showGridLines="0" tabSelected="1" topLeftCell="A229" workbookViewId="0">
      <selection activeCell="V10" sqref="V1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2" t="s">
        <v>5</v>
      </c>
      <c r="M2" s="183"/>
      <c r="N2" s="183"/>
      <c r="O2" s="183"/>
      <c r="P2" s="183"/>
      <c r="Q2" s="183"/>
      <c r="R2" s="183"/>
      <c r="S2" s="183"/>
      <c r="T2" s="183"/>
      <c r="U2" s="183"/>
      <c r="V2" s="183"/>
      <c r="AT2" s="16" t="s">
        <v>81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82</v>
      </c>
    </row>
    <row r="4" spans="2:46" ht="24.95" customHeight="1">
      <c r="B4" s="19"/>
      <c r="D4" s="20" t="s">
        <v>87</v>
      </c>
      <c r="L4" s="19"/>
      <c r="M4" s="86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5" t="s">
        <v>14</v>
      </c>
      <c r="L6" s="19"/>
    </row>
    <row r="7" spans="2:46" ht="16.5" customHeight="1">
      <c r="B7" s="19"/>
      <c r="E7" s="218" t="str">
        <f>'Rekapitulace stavby'!K6</f>
        <v>Menza Hradec Králové</v>
      </c>
      <c r="F7" s="219"/>
      <c r="G7" s="219"/>
      <c r="H7" s="219"/>
      <c r="L7" s="19"/>
    </row>
    <row r="8" spans="2:46" s="1" customFormat="1" ht="12" customHeight="1">
      <c r="B8" s="30"/>
      <c r="D8" s="25" t="s">
        <v>88</v>
      </c>
      <c r="L8" s="30"/>
    </row>
    <row r="9" spans="2:46" s="1" customFormat="1" ht="30" customHeight="1">
      <c r="B9" s="30"/>
      <c r="E9" s="203" t="s">
        <v>89</v>
      </c>
      <c r="F9" s="216"/>
      <c r="G9" s="216"/>
      <c r="H9" s="216"/>
      <c r="L9" s="30"/>
    </row>
    <row r="10" spans="2:46" s="1" customFormat="1">
      <c r="B10" s="30"/>
      <c r="L10" s="30"/>
    </row>
    <row r="11" spans="2:46" s="1" customFormat="1" ht="12" customHeight="1">
      <c r="B11" s="30"/>
      <c r="D11" s="25" t="s">
        <v>16</v>
      </c>
      <c r="F11" s="23" t="s">
        <v>1</v>
      </c>
      <c r="I11" s="25" t="s">
        <v>17</v>
      </c>
      <c r="J11" s="23" t="s">
        <v>1</v>
      </c>
      <c r="L11" s="30"/>
    </row>
    <row r="12" spans="2:46" s="1" customFormat="1" ht="12" customHeight="1">
      <c r="B12" s="30"/>
      <c r="D12" s="25" t="s">
        <v>18</v>
      </c>
      <c r="F12" s="23" t="s">
        <v>19</v>
      </c>
      <c r="I12" s="25" t="s">
        <v>20</v>
      </c>
      <c r="J12" s="50">
        <f>'Rekapitulace stavby'!AN8</f>
        <v>45837</v>
      </c>
      <c r="L12" s="30"/>
    </row>
    <row r="13" spans="2:46" s="1" customFormat="1" ht="10.9" customHeight="1">
      <c r="B13" s="30"/>
      <c r="L13" s="30"/>
    </row>
    <row r="14" spans="2:46" s="1" customFormat="1" ht="12" customHeight="1">
      <c r="B14" s="30"/>
      <c r="D14" s="25" t="s">
        <v>21</v>
      </c>
      <c r="I14" s="25" t="s">
        <v>22</v>
      </c>
      <c r="J14" s="23" t="str">
        <f>IF('Rekapitulace stavby'!AN10="","",'Rekapitulace stavby'!AN10)</f>
        <v/>
      </c>
      <c r="L14" s="30"/>
    </row>
    <row r="15" spans="2:46" s="1" customFormat="1" ht="18" customHeight="1">
      <c r="B15" s="30"/>
      <c r="E15" s="23" t="str">
        <f>IF('Rekapitulace stavby'!E11="","",'Rekapitulace stavby'!E11)</f>
        <v xml:space="preserve"> </v>
      </c>
      <c r="I15" s="25" t="s">
        <v>23</v>
      </c>
      <c r="J15" s="23" t="str">
        <f>IF('Rekapitulace stavby'!AN11="","",'Rekapitulace stavby'!AN11)</f>
        <v/>
      </c>
      <c r="L15" s="30"/>
    </row>
    <row r="16" spans="2:46" s="1" customFormat="1" ht="6.95" customHeight="1">
      <c r="B16" s="30"/>
      <c r="L16" s="30"/>
    </row>
    <row r="17" spans="2:12" s="1" customFormat="1" ht="12" customHeight="1">
      <c r="B17" s="30"/>
      <c r="D17" s="25" t="s">
        <v>24</v>
      </c>
      <c r="I17" s="25" t="s">
        <v>22</v>
      </c>
      <c r="J17" s="23" t="str">
        <f>'Rekapitulace stavby'!AN13</f>
        <v/>
      </c>
      <c r="L17" s="30"/>
    </row>
    <row r="18" spans="2:12" s="1" customFormat="1" ht="18" customHeight="1">
      <c r="B18" s="30"/>
      <c r="E18" s="212" t="str">
        <f>'Rekapitulace stavby'!E14</f>
        <v xml:space="preserve"> </v>
      </c>
      <c r="F18" s="212"/>
      <c r="G18" s="212"/>
      <c r="H18" s="212"/>
      <c r="I18" s="25" t="s">
        <v>23</v>
      </c>
      <c r="J18" s="23" t="str">
        <f>'Rekapitulace stavby'!AN14</f>
        <v/>
      </c>
      <c r="L18" s="30"/>
    </row>
    <row r="19" spans="2:12" s="1" customFormat="1" ht="6.95" customHeight="1">
      <c r="B19" s="30"/>
      <c r="L19" s="30"/>
    </row>
    <row r="20" spans="2:12" s="1" customFormat="1" ht="12" customHeight="1">
      <c r="B20" s="30"/>
      <c r="D20" s="25" t="s">
        <v>25</v>
      </c>
      <c r="I20" s="25" t="s">
        <v>22</v>
      </c>
      <c r="J20" s="23" t="str">
        <f>IF('Rekapitulace stavby'!AN16="","",'Rekapitulace stavby'!AN16)</f>
        <v/>
      </c>
      <c r="L20" s="30"/>
    </row>
    <row r="21" spans="2:12" s="1" customFormat="1" ht="18" customHeight="1">
      <c r="B21" s="30"/>
      <c r="E21" s="23" t="str">
        <f>IF('Rekapitulace stavby'!E17="","",'Rekapitulace stavby'!E17)</f>
        <v xml:space="preserve"> </v>
      </c>
      <c r="I21" s="25" t="s">
        <v>23</v>
      </c>
      <c r="J21" s="23" t="str">
        <f>IF('Rekapitulace stavby'!AN17="","",'Rekapitulace stavby'!AN17)</f>
        <v/>
      </c>
      <c r="L21" s="30"/>
    </row>
    <row r="22" spans="2:12" s="1" customFormat="1" ht="6.95" customHeight="1">
      <c r="B22" s="30"/>
      <c r="L22" s="30"/>
    </row>
    <row r="23" spans="2:12" s="1" customFormat="1" ht="12" customHeight="1">
      <c r="B23" s="30"/>
      <c r="D23" s="25" t="s">
        <v>27</v>
      </c>
      <c r="I23" s="25" t="s">
        <v>22</v>
      </c>
      <c r="J23" s="23" t="s">
        <v>1</v>
      </c>
      <c r="L23" s="30"/>
    </row>
    <row r="24" spans="2:12" s="1" customFormat="1" ht="18" customHeight="1">
      <c r="B24" s="30"/>
      <c r="E24" s="23" t="s">
        <v>28</v>
      </c>
      <c r="I24" s="25" t="s">
        <v>23</v>
      </c>
      <c r="J24" s="23" t="s">
        <v>1</v>
      </c>
      <c r="L24" s="30"/>
    </row>
    <row r="25" spans="2:12" s="1" customFormat="1" ht="6.95" customHeight="1">
      <c r="B25" s="30"/>
      <c r="L25" s="30"/>
    </row>
    <row r="26" spans="2:12" s="1" customFormat="1" ht="12" customHeight="1">
      <c r="B26" s="30"/>
      <c r="D26" s="25" t="s">
        <v>29</v>
      </c>
      <c r="L26" s="30"/>
    </row>
    <row r="27" spans="2:12" s="7" customFormat="1" ht="16.5" customHeight="1">
      <c r="B27" s="87"/>
      <c r="E27" s="214" t="s">
        <v>1</v>
      </c>
      <c r="F27" s="214"/>
      <c r="G27" s="214"/>
      <c r="H27" s="214"/>
      <c r="L27" s="87"/>
    </row>
    <row r="28" spans="2:12" s="1" customFormat="1" ht="6.95" customHeight="1">
      <c r="B28" s="30"/>
      <c r="L28" s="30"/>
    </row>
    <row r="29" spans="2:12" s="1" customFormat="1" ht="6.95" customHeight="1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14.45" customHeight="1">
      <c r="B30" s="30"/>
      <c r="D30" s="23" t="s">
        <v>90</v>
      </c>
      <c r="J30" s="29">
        <f>J96</f>
        <v>0</v>
      </c>
      <c r="L30" s="30"/>
    </row>
    <row r="31" spans="2:12" s="1" customFormat="1" ht="14.45" customHeight="1">
      <c r="B31" s="30"/>
      <c r="D31" s="28" t="s">
        <v>91</v>
      </c>
      <c r="J31" s="29">
        <f>J113</f>
        <v>0</v>
      </c>
      <c r="L31" s="30"/>
    </row>
    <row r="32" spans="2:12" s="1" customFormat="1" ht="25.35" customHeight="1">
      <c r="B32" s="30"/>
      <c r="D32" s="88" t="s">
        <v>32</v>
      </c>
      <c r="J32" s="64">
        <f>ROUND(J30 + J31, 2)</f>
        <v>0</v>
      </c>
      <c r="L32" s="30"/>
    </row>
    <row r="33" spans="2:12" s="1" customFormat="1" ht="6.95" customHeight="1">
      <c r="B33" s="30"/>
      <c r="D33" s="51"/>
      <c r="E33" s="51"/>
      <c r="F33" s="51"/>
      <c r="G33" s="51"/>
      <c r="H33" s="51"/>
      <c r="I33" s="51"/>
      <c r="J33" s="51"/>
      <c r="K33" s="51"/>
      <c r="L33" s="30"/>
    </row>
    <row r="34" spans="2:12" s="1" customFormat="1" ht="14.45" customHeight="1">
      <c r="B34" s="30"/>
      <c r="F34" s="33" t="s">
        <v>34</v>
      </c>
      <c r="I34" s="33" t="s">
        <v>33</v>
      </c>
      <c r="J34" s="33" t="s">
        <v>35</v>
      </c>
      <c r="L34" s="30"/>
    </row>
    <row r="35" spans="2:12" s="1" customFormat="1" ht="14.45" customHeight="1">
      <c r="B35" s="30"/>
      <c r="D35" s="53" t="s">
        <v>36</v>
      </c>
      <c r="E35" s="25" t="s">
        <v>37</v>
      </c>
      <c r="F35" s="89">
        <f>ROUND((SUM(BE113:BE115) + SUM(BE135:BE259)),  2)</f>
        <v>0</v>
      </c>
      <c r="I35" s="90">
        <v>0.21</v>
      </c>
      <c r="J35" s="89">
        <f>ROUND(((SUM(BE113:BE115) + SUM(BE135:BE259))*I35),  2)</f>
        <v>0</v>
      </c>
      <c r="L35" s="30"/>
    </row>
    <row r="36" spans="2:12" s="1" customFormat="1" ht="14.45" customHeight="1">
      <c r="B36" s="30"/>
      <c r="E36" s="25" t="s">
        <v>38</v>
      </c>
      <c r="F36" s="89">
        <f>ROUND((SUM(BF113:BF115) + SUM(BF135:BF259)),  2)</f>
        <v>0</v>
      </c>
      <c r="I36" s="90">
        <v>0.15</v>
      </c>
      <c r="J36" s="89">
        <f>ROUND(((SUM(BF113:BF115) + SUM(BF135:BF259))*I36),  2)</f>
        <v>0</v>
      </c>
      <c r="L36" s="30"/>
    </row>
    <row r="37" spans="2:12" s="1" customFormat="1" ht="14.45" hidden="1" customHeight="1">
      <c r="B37" s="30"/>
      <c r="E37" s="25" t="s">
        <v>39</v>
      </c>
      <c r="F37" s="89">
        <f>ROUND((SUM(BG113:BG115) + SUM(BG135:BG259)),  2)</f>
        <v>0</v>
      </c>
      <c r="I37" s="90">
        <v>0.21</v>
      </c>
      <c r="J37" s="89">
        <f>0</f>
        <v>0</v>
      </c>
      <c r="L37" s="30"/>
    </row>
    <row r="38" spans="2:12" s="1" customFormat="1" ht="14.45" hidden="1" customHeight="1">
      <c r="B38" s="30"/>
      <c r="E38" s="25" t="s">
        <v>40</v>
      </c>
      <c r="F38" s="89">
        <f>ROUND((SUM(BH113:BH115) + SUM(BH135:BH259)),  2)</f>
        <v>0</v>
      </c>
      <c r="I38" s="90">
        <v>0.15</v>
      </c>
      <c r="J38" s="89">
        <f>0</f>
        <v>0</v>
      </c>
      <c r="L38" s="30"/>
    </row>
    <row r="39" spans="2:12" s="1" customFormat="1" ht="14.45" hidden="1" customHeight="1">
      <c r="B39" s="30"/>
      <c r="E39" s="25" t="s">
        <v>41</v>
      </c>
      <c r="F39" s="89">
        <f>ROUND((SUM(BI113:BI115) + SUM(BI135:BI259)),  2)</f>
        <v>0</v>
      </c>
      <c r="I39" s="90">
        <v>0</v>
      </c>
      <c r="J39" s="89">
        <f>0</f>
        <v>0</v>
      </c>
      <c r="L39" s="30"/>
    </row>
    <row r="40" spans="2:12" s="1" customFormat="1" ht="6.95" customHeight="1">
      <c r="B40" s="30"/>
      <c r="L40" s="30"/>
    </row>
    <row r="41" spans="2:12" s="1" customFormat="1" ht="25.35" customHeight="1">
      <c r="B41" s="30"/>
      <c r="C41" s="84"/>
      <c r="D41" s="91" t="s">
        <v>42</v>
      </c>
      <c r="E41" s="55"/>
      <c r="F41" s="55"/>
      <c r="G41" s="92" t="s">
        <v>43</v>
      </c>
      <c r="H41" s="93" t="s">
        <v>44</v>
      </c>
      <c r="I41" s="55"/>
      <c r="J41" s="94">
        <f>SUM(J32:J39)</f>
        <v>0</v>
      </c>
      <c r="K41" s="95"/>
      <c r="L41" s="30"/>
    </row>
    <row r="42" spans="2:12" s="1" customFormat="1" ht="14.45" customHeight="1">
      <c r="B42" s="30"/>
      <c r="L42" s="30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0"/>
      <c r="D50" s="39" t="s">
        <v>45</v>
      </c>
      <c r="E50" s="40"/>
      <c r="F50" s="40"/>
      <c r="G50" s="39" t="s">
        <v>46</v>
      </c>
      <c r="H50" s="40"/>
      <c r="I50" s="40"/>
      <c r="J50" s="40"/>
      <c r="K50" s="40"/>
      <c r="L50" s="30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0"/>
      <c r="D61" s="41" t="s">
        <v>47</v>
      </c>
      <c r="E61" s="32"/>
      <c r="F61" s="96" t="s">
        <v>48</v>
      </c>
      <c r="G61" s="41" t="s">
        <v>47</v>
      </c>
      <c r="H61" s="32"/>
      <c r="I61" s="32"/>
      <c r="J61" s="97" t="s">
        <v>48</v>
      </c>
      <c r="K61" s="32"/>
      <c r="L61" s="30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0"/>
      <c r="D65" s="39" t="s">
        <v>49</v>
      </c>
      <c r="E65" s="40"/>
      <c r="F65" s="40"/>
      <c r="G65" s="39" t="s">
        <v>50</v>
      </c>
      <c r="H65" s="40"/>
      <c r="I65" s="40"/>
      <c r="J65" s="40"/>
      <c r="K65" s="40"/>
      <c r="L65" s="30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0"/>
      <c r="D76" s="41" t="s">
        <v>47</v>
      </c>
      <c r="E76" s="32"/>
      <c r="F76" s="96" t="s">
        <v>48</v>
      </c>
      <c r="G76" s="41" t="s">
        <v>47</v>
      </c>
      <c r="H76" s="32"/>
      <c r="I76" s="32"/>
      <c r="J76" s="97" t="s">
        <v>48</v>
      </c>
      <c r="K76" s="32"/>
      <c r="L76" s="30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5" customHeight="1">
      <c r="B82" s="30"/>
      <c r="C82" s="20" t="s">
        <v>92</v>
      </c>
      <c r="L82" s="30"/>
    </row>
    <row r="83" spans="2:47" s="1" customFormat="1" ht="6.95" customHeight="1">
      <c r="B83" s="30"/>
      <c r="L83" s="30"/>
    </row>
    <row r="84" spans="2:47" s="1" customFormat="1" ht="12" customHeight="1">
      <c r="B84" s="30"/>
      <c r="C84" s="25" t="s">
        <v>14</v>
      </c>
      <c r="L84" s="30"/>
    </row>
    <row r="85" spans="2:47" s="1" customFormat="1" ht="16.5" customHeight="1">
      <c r="B85" s="30"/>
      <c r="E85" s="218" t="str">
        <f>E7</f>
        <v>Menza Hradec Králové</v>
      </c>
      <c r="F85" s="219"/>
      <c r="G85" s="219"/>
      <c r="H85" s="219"/>
      <c r="L85" s="30"/>
    </row>
    <row r="86" spans="2:47" s="1" customFormat="1" ht="12" customHeight="1">
      <c r="B86" s="30"/>
      <c r="C86" s="25" t="s">
        <v>88</v>
      </c>
      <c r="L86" s="30"/>
    </row>
    <row r="87" spans="2:47" s="1" customFormat="1" ht="30" customHeight="1">
      <c r="B87" s="30"/>
      <c r="E87" s="203" t="str">
        <f>E9</f>
        <v>011 - Rekonstrukce příček, dveří, dlažeb, obkladů a osvětlení</v>
      </c>
      <c r="F87" s="216"/>
      <c r="G87" s="216"/>
      <c r="H87" s="216"/>
      <c r="L87" s="30"/>
    </row>
    <row r="88" spans="2:47" s="1" customFormat="1" ht="6.95" customHeight="1">
      <c r="B88" s="30"/>
      <c r="L88" s="30"/>
    </row>
    <row r="89" spans="2:47" s="1" customFormat="1" ht="12" customHeight="1">
      <c r="B89" s="30"/>
      <c r="C89" s="25" t="s">
        <v>18</v>
      </c>
      <c r="F89" s="23" t="str">
        <f>F12</f>
        <v xml:space="preserve"> </v>
      </c>
      <c r="I89" s="25" t="s">
        <v>20</v>
      </c>
      <c r="J89" s="50">
        <f>IF(J12="","",J12)</f>
        <v>45837</v>
      </c>
      <c r="L89" s="30"/>
    </row>
    <row r="90" spans="2:47" s="1" customFormat="1" ht="6.95" customHeight="1">
      <c r="B90" s="30"/>
      <c r="L90" s="30"/>
    </row>
    <row r="91" spans="2:47" s="1" customFormat="1" ht="15.2" customHeight="1">
      <c r="B91" s="30"/>
      <c r="C91" s="25" t="s">
        <v>21</v>
      </c>
      <c r="F91" s="23" t="str">
        <f>E15</f>
        <v xml:space="preserve"> </v>
      </c>
      <c r="I91" s="25" t="s">
        <v>25</v>
      </c>
      <c r="J91" s="26" t="str">
        <f>E21</f>
        <v xml:space="preserve"> </v>
      </c>
      <c r="L91" s="30"/>
    </row>
    <row r="92" spans="2:47" s="1" customFormat="1" ht="15.2" customHeight="1">
      <c r="B92" s="30"/>
      <c r="C92" s="25" t="s">
        <v>24</v>
      </c>
      <c r="F92" s="23" t="str">
        <f>IF(E18="","",E18)</f>
        <v xml:space="preserve"> </v>
      </c>
      <c r="I92" s="25" t="s">
        <v>27</v>
      </c>
      <c r="J92" s="26" t="str">
        <f>E24</f>
        <v>Ing. Rádl</v>
      </c>
      <c r="L92" s="30"/>
    </row>
    <row r="93" spans="2:47" s="1" customFormat="1" ht="10.35" customHeight="1">
      <c r="B93" s="30"/>
      <c r="L93" s="30"/>
    </row>
    <row r="94" spans="2:47" s="1" customFormat="1" ht="29.25" customHeight="1">
      <c r="B94" s="30"/>
      <c r="C94" s="98" t="s">
        <v>93</v>
      </c>
      <c r="D94" s="84"/>
      <c r="E94" s="84"/>
      <c r="F94" s="84"/>
      <c r="G94" s="84"/>
      <c r="H94" s="84"/>
      <c r="I94" s="84"/>
      <c r="J94" s="99" t="s">
        <v>94</v>
      </c>
      <c r="K94" s="84"/>
      <c r="L94" s="30"/>
    </row>
    <row r="95" spans="2:47" s="1" customFormat="1" ht="10.35" customHeight="1">
      <c r="B95" s="30"/>
      <c r="L95" s="30"/>
    </row>
    <row r="96" spans="2:47" s="1" customFormat="1" ht="22.9" customHeight="1">
      <c r="B96" s="30"/>
      <c r="C96" s="100" t="s">
        <v>95</v>
      </c>
      <c r="J96" s="64">
        <f>J135</f>
        <v>0</v>
      </c>
      <c r="L96" s="30"/>
      <c r="AU96" s="16" t="s">
        <v>96</v>
      </c>
    </row>
    <row r="97" spans="2:12" s="8" customFormat="1" ht="24.95" customHeight="1">
      <c r="B97" s="101"/>
      <c r="D97" s="102" t="s">
        <v>97</v>
      </c>
      <c r="E97" s="103"/>
      <c r="F97" s="103"/>
      <c r="G97" s="103"/>
      <c r="H97" s="103"/>
      <c r="I97" s="103"/>
      <c r="J97" s="104">
        <f>J136</f>
        <v>0</v>
      </c>
      <c r="L97" s="101"/>
    </row>
    <row r="98" spans="2:12" s="9" customFormat="1" ht="19.899999999999999" customHeight="1">
      <c r="B98" s="105"/>
      <c r="D98" s="106" t="s">
        <v>98</v>
      </c>
      <c r="E98" s="107"/>
      <c r="F98" s="107"/>
      <c r="G98" s="107"/>
      <c r="H98" s="107"/>
      <c r="I98" s="107"/>
      <c r="J98" s="108">
        <f>J137</f>
        <v>0</v>
      </c>
      <c r="L98" s="105"/>
    </row>
    <row r="99" spans="2:12" s="9" customFormat="1" ht="19.899999999999999" customHeight="1">
      <c r="B99" s="105"/>
      <c r="D99" s="106" t="s">
        <v>99</v>
      </c>
      <c r="E99" s="107"/>
      <c r="F99" s="107"/>
      <c r="G99" s="107"/>
      <c r="H99" s="107"/>
      <c r="I99" s="107"/>
      <c r="J99" s="108">
        <f>J147</f>
        <v>0</v>
      </c>
      <c r="L99" s="105"/>
    </row>
    <row r="100" spans="2:12" s="9" customFormat="1" ht="19.899999999999999" customHeight="1">
      <c r="B100" s="105"/>
      <c r="D100" s="106" t="s">
        <v>100</v>
      </c>
      <c r="E100" s="107"/>
      <c r="F100" s="107"/>
      <c r="G100" s="107"/>
      <c r="H100" s="107"/>
      <c r="I100" s="107"/>
      <c r="J100" s="108">
        <f>J175</f>
        <v>0</v>
      </c>
      <c r="L100" s="105"/>
    </row>
    <row r="101" spans="2:12" s="9" customFormat="1" ht="19.899999999999999" customHeight="1">
      <c r="B101" s="105"/>
      <c r="D101" s="106" t="s">
        <v>101</v>
      </c>
      <c r="E101" s="107"/>
      <c r="F101" s="107"/>
      <c r="G101" s="107"/>
      <c r="H101" s="107"/>
      <c r="I101" s="107"/>
      <c r="J101" s="108">
        <f>J181</f>
        <v>0</v>
      </c>
      <c r="L101" s="105"/>
    </row>
    <row r="102" spans="2:12" s="8" customFormat="1" ht="24.95" customHeight="1">
      <c r="B102" s="101"/>
      <c r="D102" s="102" t="s">
        <v>102</v>
      </c>
      <c r="E102" s="103"/>
      <c r="F102" s="103"/>
      <c r="G102" s="103"/>
      <c r="H102" s="103"/>
      <c r="I102" s="103"/>
      <c r="J102" s="104">
        <f>J183</f>
        <v>0</v>
      </c>
      <c r="L102" s="101"/>
    </row>
    <row r="103" spans="2:12" s="9" customFormat="1" ht="19.899999999999999" customHeight="1">
      <c r="B103" s="105"/>
      <c r="D103" s="106" t="s">
        <v>103</v>
      </c>
      <c r="E103" s="107"/>
      <c r="F103" s="107"/>
      <c r="G103" s="107"/>
      <c r="H103" s="107"/>
      <c r="I103" s="107"/>
      <c r="J103" s="108">
        <f>J184</f>
        <v>0</v>
      </c>
      <c r="L103" s="105"/>
    </row>
    <row r="104" spans="2:12" s="9" customFormat="1" ht="19.899999999999999" customHeight="1">
      <c r="B104" s="105"/>
      <c r="D104" s="106" t="s">
        <v>104</v>
      </c>
      <c r="E104" s="107"/>
      <c r="F104" s="107"/>
      <c r="G104" s="107"/>
      <c r="H104" s="107"/>
      <c r="I104" s="107"/>
      <c r="J104" s="108">
        <f>J189</f>
        <v>0</v>
      </c>
      <c r="L104" s="105"/>
    </row>
    <row r="105" spans="2:12" s="9" customFormat="1" ht="19.899999999999999" customHeight="1">
      <c r="B105" s="105"/>
      <c r="D105" s="106" t="s">
        <v>105</v>
      </c>
      <c r="E105" s="107"/>
      <c r="F105" s="107"/>
      <c r="G105" s="107"/>
      <c r="H105" s="107"/>
      <c r="I105" s="107"/>
      <c r="J105" s="108">
        <f>J197</f>
        <v>0</v>
      </c>
      <c r="L105" s="105"/>
    </row>
    <row r="106" spans="2:12" s="9" customFormat="1" ht="19.899999999999999" customHeight="1">
      <c r="B106" s="105"/>
      <c r="D106" s="106" t="s">
        <v>106</v>
      </c>
      <c r="E106" s="107"/>
      <c r="F106" s="107"/>
      <c r="G106" s="107"/>
      <c r="H106" s="107"/>
      <c r="I106" s="107"/>
      <c r="J106" s="108">
        <f>J217</f>
        <v>0</v>
      </c>
      <c r="L106" s="105"/>
    </row>
    <row r="107" spans="2:12" s="9" customFormat="1" ht="19.899999999999999" customHeight="1">
      <c r="B107" s="105"/>
      <c r="D107" s="106" t="s">
        <v>107</v>
      </c>
      <c r="E107" s="107"/>
      <c r="F107" s="107"/>
      <c r="G107" s="107"/>
      <c r="H107" s="107"/>
      <c r="I107" s="107"/>
      <c r="J107" s="108">
        <f>J225</f>
        <v>0</v>
      </c>
      <c r="L107" s="105"/>
    </row>
    <row r="108" spans="2:12" s="9" customFormat="1" ht="19.899999999999999" customHeight="1">
      <c r="B108" s="105"/>
      <c r="D108" s="106" t="s">
        <v>108</v>
      </c>
      <c r="E108" s="107"/>
      <c r="F108" s="107"/>
      <c r="G108" s="107"/>
      <c r="H108" s="107"/>
      <c r="I108" s="107"/>
      <c r="J108" s="108">
        <f>J245</f>
        <v>0</v>
      </c>
      <c r="L108" s="105"/>
    </row>
    <row r="109" spans="2:12" s="8" customFormat="1" ht="24.95" customHeight="1">
      <c r="B109" s="101"/>
      <c r="D109" s="102" t="s">
        <v>109</v>
      </c>
      <c r="E109" s="103"/>
      <c r="F109" s="103"/>
      <c r="G109" s="103"/>
      <c r="H109" s="103"/>
      <c r="I109" s="103"/>
      <c r="J109" s="104">
        <f>J255</f>
        <v>0</v>
      </c>
      <c r="L109" s="101"/>
    </row>
    <row r="110" spans="2:12" s="9" customFormat="1" ht="19.899999999999999" customHeight="1">
      <c r="B110" s="105"/>
      <c r="D110" s="106" t="s">
        <v>110</v>
      </c>
      <c r="E110" s="107"/>
      <c r="F110" s="107"/>
      <c r="G110" s="107"/>
      <c r="H110" s="107"/>
      <c r="I110" s="107"/>
      <c r="J110" s="108">
        <f>J256</f>
        <v>0</v>
      </c>
      <c r="L110" s="105"/>
    </row>
    <row r="111" spans="2:12" s="1" customFormat="1" ht="21.75" customHeight="1">
      <c r="B111" s="30"/>
      <c r="L111" s="30"/>
    </row>
    <row r="112" spans="2:12" s="1" customFormat="1" ht="6.95" customHeight="1">
      <c r="B112" s="30"/>
      <c r="L112" s="30"/>
    </row>
    <row r="113" spans="2:65" s="1" customFormat="1" ht="29.25" customHeight="1">
      <c r="B113" s="30"/>
      <c r="C113" s="100" t="s">
        <v>111</v>
      </c>
      <c r="J113" s="109">
        <f>ROUND(J114,2)</f>
        <v>0</v>
      </c>
      <c r="L113" s="30"/>
      <c r="N113" s="110" t="s">
        <v>36</v>
      </c>
    </row>
    <row r="114" spans="2:65" s="1" customFormat="1" ht="18" customHeight="1">
      <c r="B114" s="111"/>
      <c r="C114" s="112"/>
      <c r="D114" s="217" t="s">
        <v>112</v>
      </c>
      <c r="E114" s="217"/>
      <c r="F114" s="217"/>
      <c r="G114" s="112"/>
      <c r="H114" s="112"/>
      <c r="I114" s="112"/>
      <c r="J114" s="222">
        <v>0</v>
      </c>
      <c r="K114" s="112"/>
      <c r="L114" s="111"/>
      <c r="M114" s="112"/>
      <c r="N114" s="113" t="s">
        <v>37</v>
      </c>
      <c r="O114" s="112"/>
      <c r="P114" s="112"/>
      <c r="Q114" s="112"/>
      <c r="R114" s="112"/>
      <c r="S114" s="112"/>
      <c r="T114" s="112"/>
      <c r="U114" s="112"/>
      <c r="V114" s="112"/>
      <c r="W114" s="112"/>
      <c r="X114" s="112"/>
      <c r="Y114" s="112"/>
      <c r="Z114" s="112"/>
      <c r="AA114" s="112"/>
      <c r="AB114" s="112"/>
      <c r="AC114" s="112"/>
      <c r="AD114" s="112"/>
      <c r="AE114" s="112"/>
      <c r="AF114" s="112"/>
      <c r="AG114" s="112"/>
      <c r="AH114" s="112"/>
      <c r="AI114" s="112"/>
      <c r="AJ114" s="112"/>
      <c r="AK114" s="112"/>
      <c r="AL114" s="112"/>
      <c r="AM114" s="112"/>
      <c r="AN114" s="112"/>
      <c r="AO114" s="112"/>
      <c r="AP114" s="112"/>
      <c r="AQ114" s="112"/>
      <c r="AR114" s="112"/>
      <c r="AS114" s="112"/>
      <c r="AT114" s="112"/>
      <c r="AU114" s="112"/>
      <c r="AV114" s="112"/>
      <c r="AW114" s="112"/>
      <c r="AX114" s="112"/>
      <c r="AY114" s="114" t="s">
        <v>113</v>
      </c>
      <c r="AZ114" s="112"/>
      <c r="BA114" s="112"/>
      <c r="BB114" s="112"/>
      <c r="BC114" s="112"/>
      <c r="BD114" s="112"/>
      <c r="BE114" s="115">
        <f>IF(N114="základní",J114,0)</f>
        <v>0</v>
      </c>
      <c r="BF114" s="115">
        <f>IF(N114="snížená",J114,0)</f>
        <v>0</v>
      </c>
      <c r="BG114" s="115">
        <f>IF(N114="zákl. přenesená",J114,0)</f>
        <v>0</v>
      </c>
      <c r="BH114" s="115">
        <f>IF(N114="sníž. přenesená",J114,0)</f>
        <v>0</v>
      </c>
      <c r="BI114" s="115">
        <f>IF(N114="nulová",J114,0)</f>
        <v>0</v>
      </c>
      <c r="BJ114" s="114" t="s">
        <v>80</v>
      </c>
      <c r="BK114" s="112"/>
      <c r="BL114" s="112"/>
      <c r="BM114" s="112"/>
    </row>
    <row r="115" spans="2:65" s="1" customFormat="1" ht="18" customHeight="1">
      <c r="B115" s="30"/>
      <c r="L115" s="30"/>
    </row>
    <row r="116" spans="2:65" s="1" customFormat="1" ht="29.25" customHeight="1">
      <c r="B116" s="30"/>
      <c r="C116" s="83" t="s">
        <v>86</v>
      </c>
      <c r="D116" s="84"/>
      <c r="E116" s="84"/>
      <c r="F116" s="84"/>
      <c r="G116" s="84"/>
      <c r="H116" s="84"/>
      <c r="I116" s="84"/>
      <c r="J116" s="85">
        <f>ROUND(J96+J113,2)</f>
        <v>0</v>
      </c>
      <c r="K116" s="84"/>
      <c r="L116" s="30"/>
    </row>
    <row r="117" spans="2:65" s="1" customFormat="1" ht="6.95" customHeight="1">
      <c r="B117" s="42"/>
      <c r="C117" s="43"/>
      <c r="D117" s="43"/>
      <c r="E117" s="43"/>
      <c r="F117" s="43"/>
      <c r="G117" s="43"/>
      <c r="H117" s="43"/>
      <c r="I117" s="43"/>
      <c r="J117" s="43"/>
      <c r="K117" s="43"/>
      <c r="L117" s="30"/>
    </row>
    <row r="121" spans="2:65" s="1" customFormat="1" ht="6.95" customHeight="1">
      <c r="B121" s="44"/>
      <c r="C121" s="45"/>
      <c r="D121" s="45"/>
      <c r="E121" s="45"/>
      <c r="F121" s="45"/>
      <c r="G121" s="45"/>
      <c r="H121" s="45"/>
      <c r="I121" s="45"/>
      <c r="J121" s="45"/>
      <c r="K121" s="45"/>
      <c r="L121" s="30"/>
    </row>
    <row r="122" spans="2:65" s="1" customFormat="1" ht="24.95" customHeight="1">
      <c r="B122" s="30"/>
      <c r="C122" s="20" t="s">
        <v>114</v>
      </c>
      <c r="L122" s="30"/>
    </row>
    <row r="123" spans="2:65" s="1" customFormat="1" ht="6.95" customHeight="1">
      <c r="B123" s="30"/>
      <c r="L123" s="30"/>
    </row>
    <row r="124" spans="2:65" s="1" customFormat="1" ht="12" customHeight="1">
      <c r="B124" s="30"/>
      <c r="C124" s="25" t="s">
        <v>14</v>
      </c>
      <c r="L124" s="30"/>
    </row>
    <row r="125" spans="2:65" s="1" customFormat="1" ht="16.5" customHeight="1">
      <c r="B125" s="30"/>
      <c r="E125" s="218" t="str">
        <f>E7</f>
        <v>Menza Hradec Králové</v>
      </c>
      <c r="F125" s="219"/>
      <c r="G125" s="219"/>
      <c r="H125" s="219"/>
      <c r="L125" s="30"/>
    </row>
    <row r="126" spans="2:65" s="1" customFormat="1" ht="12" customHeight="1">
      <c r="B126" s="30"/>
      <c r="C126" s="25" t="s">
        <v>88</v>
      </c>
      <c r="L126" s="30"/>
    </row>
    <row r="127" spans="2:65" s="1" customFormat="1" ht="30" customHeight="1">
      <c r="B127" s="30"/>
      <c r="E127" s="203" t="str">
        <f>E9</f>
        <v>011 - Rekonstrukce příček, dveří, dlažeb, obkladů a osvětlení</v>
      </c>
      <c r="F127" s="216"/>
      <c r="G127" s="216"/>
      <c r="H127" s="216"/>
      <c r="L127" s="30"/>
    </row>
    <row r="128" spans="2:65" s="1" customFormat="1" ht="6.95" customHeight="1">
      <c r="B128" s="30"/>
      <c r="L128" s="30"/>
    </row>
    <row r="129" spans="2:65" s="1" customFormat="1" ht="12" customHeight="1">
      <c r="B129" s="30"/>
      <c r="C129" s="25" t="s">
        <v>18</v>
      </c>
      <c r="F129" s="23" t="str">
        <f>F12</f>
        <v xml:space="preserve"> </v>
      </c>
      <c r="I129" s="25" t="s">
        <v>20</v>
      </c>
      <c r="J129" s="50">
        <f>IF(J12="","",J12)</f>
        <v>45837</v>
      </c>
      <c r="L129" s="30"/>
    </row>
    <row r="130" spans="2:65" s="1" customFormat="1" ht="6.95" customHeight="1">
      <c r="B130" s="30"/>
      <c r="L130" s="30"/>
    </row>
    <row r="131" spans="2:65" s="1" customFormat="1" ht="15.2" customHeight="1">
      <c r="B131" s="30"/>
      <c r="C131" s="25" t="s">
        <v>21</v>
      </c>
      <c r="F131" s="23" t="str">
        <f>E15</f>
        <v xml:space="preserve"> </v>
      </c>
      <c r="I131" s="25" t="s">
        <v>25</v>
      </c>
      <c r="J131" s="26" t="str">
        <f>E21</f>
        <v xml:space="preserve"> </v>
      </c>
      <c r="L131" s="30"/>
    </row>
    <row r="132" spans="2:65" s="1" customFormat="1" ht="15.2" customHeight="1">
      <c r="B132" s="30"/>
      <c r="C132" s="25" t="s">
        <v>24</v>
      </c>
      <c r="F132" s="23" t="str">
        <f>IF(E18="","",E18)</f>
        <v xml:space="preserve"> </v>
      </c>
      <c r="I132" s="25" t="s">
        <v>27</v>
      </c>
      <c r="J132" s="26" t="str">
        <f>E24</f>
        <v>Ing. Rádl</v>
      </c>
      <c r="L132" s="30"/>
    </row>
    <row r="133" spans="2:65" s="1" customFormat="1" ht="10.35" customHeight="1">
      <c r="B133" s="30"/>
      <c r="L133" s="30"/>
    </row>
    <row r="134" spans="2:65" s="10" customFormat="1" ht="29.25" customHeight="1">
      <c r="B134" s="116"/>
      <c r="C134" s="117" t="s">
        <v>115</v>
      </c>
      <c r="D134" s="118" t="s">
        <v>57</v>
      </c>
      <c r="E134" s="118" t="s">
        <v>53</v>
      </c>
      <c r="F134" s="118" t="s">
        <v>54</v>
      </c>
      <c r="G134" s="118" t="s">
        <v>116</v>
      </c>
      <c r="H134" s="118" t="s">
        <v>117</v>
      </c>
      <c r="I134" s="118" t="s">
        <v>118</v>
      </c>
      <c r="J134" s="119" t="s">
        <v>94</v>
      </c>
      <c r="K134" s="120" t="s">
        <v>119</v>
      </c>
      <c r="L134" s="116"/>
      <c r="M134" s="57" t="s">
        <v>1</v>
      </c>
      <c r="N134" s="58" t="s">
        <v>36</v>
      </c>
      <c r="O134" s="58" t="s">
        <v>120</v>
      </c>
      <c r="P134" s="58" t="s">
        <v>121</v>
      </c>
      <c r="Q134" s="58" t="s">
        <v>122</v>
      </c>
      <c r="R134" s="58" t="s">
        <v>123</v>
      </c>
      <c r="S134" s="58" t="s">
        <v>124</v>
      </c>
      <c r="T134" s="59" t="s">
        <v>125</v>
      </c>
    </row>
    <row r="135" spans="2:65" s="1" customFormat="1" ht="22.9" customHeight="1">
      <c r="B135" s="30"/>
      <c r="C135" s="62" t="s">
        <v>126</v>
      </c>
      <c r="J135" s="121">
        <f>BK135</f>
        <v>0</v>
      </c>
      <c r="L135" s="30"/>
      <c r="M135" s="60"/>
      <c r="N135" s="51"/>
      <c r="O135" s="51"/>
      <c r="P135" s="122">
        <f>P136+P183+P255</f>
        <v>6785.7076969999998</v>
      </c>
      <c r="Q135" s="51"/>
      <c r="R135" s="122">
        <f>R136+R183+R255</f>
        <v>84.388029160000002</v>
      </c>
      <c r="S135" s="51"/>
      <c r="T135" s="123">
        <f>T136+T183+T255</f>
        <v>126.54839665</v>
      </c>
      <c r="AT135" s="16" t="s">
        <v>71</v>
      </c>
      <c r="AU135" s="16" t="s">
        <v>96</v>
      </c>
      <c r="BK135" s="124">
        <f>BK136+BK183+BK255</f>
        <v>0</v>
      </c>
    </row>
    <row r="136" spans="2:65" s="11" customFormat="1" ht="25.9" customHeight="1">
      <c r="B136" s="125"/>
      <c r="D136" s="126" t="s">
        <v>71</v>
      </c>
      <c r="E136" s="127" t="s">
        <v>127</v>
      </c>
      <c r="F136" s="127" t="s">
        <v>128</v>
      </c>
      <c r="J136" s="128">
        <f>BK136</f>
        <v>0</v>
      </c>
      <c r="L136" s="125"/>
      <c r="M136" s="129"/>
      <c r="P136" s="130">
        <f>P137+P147+P175+P181</f>
        <v>3174.9666149999994</v>
      </c>
      <c r="R136" s="130">
        <f>R137+R147+R175+R181</f>
        <v>35.665091789999998</v>
      </c>
      <c r="T136" s="131">
        <f>T137+T147+T175+T181</f>
        <v>106.14146000000001</v>
      </c>
      <c r="AR136" s="126" t="s">
        <v>80</v>
      </c>
      <c r="AT136" s="132" t="s">
        <v>71</v>
      </c>
      <c r="AU136" s="132" t="s">
        <v>72</v>
      </c>
      <c r="AY136" s="126" t="s">
        <v>129</v>
      </c>
      <c r="BK136" s="133">
        <f>BK137+BK147+BK175+BK181</f>
        <v>0</v>
      </c>
    </row>
    <row r="137" spans="2:65" s="11" customFormat="1" ht="22.9" customHeight="1">
      <c r="B137" s="125"/>
      <c r="D137" s="126" t="s">
        <v>71</v>
      </c>
      <c r="E137" s="134" t="s">
        <v>130</v>
      </c>
      <c r="F137" s="134" t="s">
        <v>131</v>
      </c>
      <c r="J137" s="135">
        <f>BK137</f>
        <v>0</v>
      </c>
      <c r="L137" s="125"/>
      <c r="M137" s="129"/>
      <c r="P137" s="130">
        <f>SUM(P138:P146)</f>
        <v>1889.58</v>
      </c>
      <c r="R137" s="130">
        <f>SUM(R138:R146)</f>
        <v>35.582999999999998</v>
      </c>
      <c r="T137" s="131">
        <f>SUM(T138:T146)</f>
        <v>0</v>
      </c>
      <c r="AR137" s="126" t="s">
        <v>80</v>
      </c>
      <c r="AT137" s="132" t="s">
        <v>71</v>
      </c>
      <c r="AU137" s="132" t="s">
        <v>80</v>
      </c>
      <c r="AY137" s="126" t="s">
        <v>129</v>
      </c>
      <c r="BK137" s="133">
        <f>SUM(BK138:BK146)</f>
        <v>0</v>
      </c>
    </row>
    <row r="138" spans="2:65" s="1" customFormat="1" ht="24.2" customHeight="1">
      <c r="B138" s="111"/>
      <c r="C138" s="136" t="s">
        <v>80</v>
      </c>
      <c r="D138" s="136" t="s">
        <v>132</v>
      </c>
      <c r="E138" s="137" t="s">
        <v>133</v>
      </c>
      <c r="F138" s="138" t="s">
        <v>134</v>
      </c>
      <c r="G138" s="139" t="s">
        <v>135</v>
      </c>
      <c r="H138" s="140">
        <v>4090</v>
      </c>
      <c r="I138" s="220">
        <v>0</v>
      </c>
      <c r="J138" s="141">
        <f>ROUND(I138*H138,2)</f>
        <v>0</v>
      </c>
      <c r="K138" s="142"/>
      <c r="L138" s="30"/>
      <c r="M138" s="143" t="s">
        <v>1</v>
      </c>
      <c r="N138" s="110" t="s">
        <v>37</v>
      </c>
      <c r="O138" s="144">
        <v>0.27200000000000002</v>
      </c>
      <c r="P138" s="144">
        <f>O138*H138</f>
        <v>1112.48</v>
      </c>
      <c r="Q138" s="144">
        <v>3.0000000000000001E-3</v>
      </c>
      <c r="R138" s="144">
        <f>Q138*H138</f>
        <v>12.27</v>
      </c>
      <c r="S138" s="144">
        <v>0</v>
      </c>
      <c r="T138" s="145">
        <f>S138*H138</f>
        <v>0</v>
      </c>
      <c r="AR138" s="146" t="s">
        <v>136</v>
      </c>
      <c r="AT138" s="146" t="s">
        <v>132</v>
      </c>
      <c r="AU138" s="146" t="s">
        <v>82</v>
      </c>
      <c r="AY138" s="16" t="s">
        <v>129</v>
      </c>
      <c r="BE138" s="147">
        <f>IF(N138="základní",J138,0)</f>
        <v>0</v>
      </c>
      <c r="BF138" s="147">
        <f>IF(N138="snížená",J138,0)</f>
        <v>0</v>
      </c>
      <c r="BG138" s="147">
        <f>IF(N138="zákl. přenesená",J138,0)</f>
        <v>0</v>
      </c>
      <c r="BH138" s="147">
        <f>IF(N138="sníž. přenesená",J138,0)</f>
        <v>0</v>
      </c>
      <c r="BI138" s="147">
        <f>IF(N138="nulová",J138,0)</f>
        <v>0</v>
      </c>
      <c r="BJ138" s="16" t="s">
        <v>80</v>
      </c>
      <c r="BK138" s="147">
        <f>ROUND(I138*H138,2)</f>
        <v>0</v>
      </c>
      <c r="BL138" s="16" t="s">
        <v>136</v>
      </c>
      <c r="BM138" s="146" t="s">
        <v>137</v>
      </c>
    </row>
    <row r="139" spans="2:65" s="12" customFormat="1">
      <c r="B139" s="148"/>
      <c r="D139" s="149" t="s">
        <v>138</v>
      </c>
      <c r="E139" s="150" t="s">
        <v>1</v>
      </c>
      <c r="F139" s="151" t="s">
        <v>139</v>
      </c>
      <c r="H139" s="150" t="s">
        <v>1</v>
      </c>
      <c r="L139" s="148"/>
      <c r="M139" s="152"/>
      <c r="T139" s="153"/>
      <c r="AT139" s="150" t="s">
        <v>138</v>
      </c>
      <c r="AU139" s="150" t="s">
        <v>82</v>
      </c>
      <c r="AV139" s="12" t="s">
        <v>80</v>
      </c>
      <c r="AW139" s="12" t="s">
        <v>26</v>
      </c>
      <c r="AX139" s="12" t="s">
        <v>72</v>
      </c>
      <c r="AY139" s="150" t="s">
        <v>129</v>
      </c>
    </row>
    <row r="140" spans="2:65" s="13" customFormat="1">
      <c r="B140" s="154"/>
      <c r="D140" s="149" t="s">
        <v>138</v>
      </c>
      <c r="E140" s="155" t="s">
        <v>1</v>
      </c>
      <c r="F140" s="156" t="s">
        <v>140</v>
      </c>
      <c r="H140" s="157">
        <v>1600</v>
      </c>
      <c r="L140" s="154"/>
      <c r="M140" s="158"/>
      <c r="T140" s="159"/>
      <c r="AT140" s="155" t="s">
        <v>138</v>
      </c>
      <c r="AU140" s="155" t="s">
        <v>82</v>
      </c>
      <c r="AV140" s="13" t="s">
        <v>82</v>
      </c>
      <c r="AW140" s="13" t="s">
        <v>26</v>
      </c>
      <c r="AX140" s="13" t="s">
        <v>72</v>
      </c>
      <c r="AY140" s="155" t="s">
        <v>129</v>
      </c>
    </row>
    <row r="141" spans="2:65" s="12" customFormat="1">
      <c r="B141" s="148"/>
      <c r="D141" s="149" t="s">
        <v>138</v>
      </c>
      <c r="E141" s="150" t="s">
        <v>1</v>
      </c>
      <c r="F141" s="151" t="s">
        <v>141</v>
      </c>
      <c r="H141" s="150" t="s">
        <v>1</v>
      </c>
      <c r="L141" s="148"/>
      <c r="M141" s="152"/>
      <c r="T141" s="153"/>
      <c r="AT141" s="150" t="s">
        <v>138</v>
      </c>
      <c r="AU141" s="150" t="s">
        <v>82</v>
      </c>
      <c r="AV141" s="12" t="s">
        <v>80</v>
      </c>
      <c r="AW141" s="12" t="s">
        <v>26</v>
      </c>
      <c r="AX141" s="12" t="s">
        <v>72</v>
      </c>
      <c r="AY141" s="150" t="s">
        <v>129</v>
      </c>
    </row>
    <row r="142" spans="2:65" s="13" customFormat="1">
      <c r="B142" s="154"/>
      <c r="D142" s="149" t="s">
        <v>138</v>
      </c>
      <c r="E142" s="155" t="s">
        <v>1</v>
      </c>
      <c r="F142" s="156" t="s">
        <v>142</v>
      </c>
      <c r="H142" s="157">
        <v>930</v>
      </c>
      <c r="L142" s="154"/>
      <c r="M142" s="158"/>
      <c r="T142" s="159"/>
      <c r="AT142" s="155" t="s">
        <v>138</v>
      </c>
      <c r="AU142" s="155" t="s">
        <v>82</v>
      </c>
      <c r="AV142" s="13" t="s">
        <v>82</v>
      </c>
      <c r="AW142" s="13" t="s">
        <v>26</v>
      </c>
      <c r="AX142" s="13" t="s">
        <v>72</v>
      </c>
      <c r="AY142" s="155" t="s">
        <v>129</v>
      </c>
    </row>
    <row r="143" spans="2:65" s="12" customFormat="1">
      <c r="B143" s="148"/>
      <c r="D143" s="149" t="s">
        <v>138</v>
      </c>
      <c r="E143" s="150" t="s">
        <v>1</v>
      </c>
      <c r="F143" s="151" t="s">
        <v>143</v>
      </c>
      <c r="H143" s="150" t="s">
        <v>1</v>
      </c>
      <c r="L143" s="148"/>
      <c r="M143" s="152"/>
      <c r="T143" s="153"/>
      <c r="AT143" s="150" t="s">
        <v>138</v>
      </c>
      <c r="AU143" s="150" t="s">
        <v>82</v>
      </c>
      <c r="AV143" s="12" t="s">
        <v>80</v>
      </c>
      <c r="AW143" s="12" t="s">
        <v>26</v>
      </c>
      <c r="AX143" s="12" t="s">
        <v>72</v>
      </c>
      <c r="AY143" s="150" t="s">
        <v>129</v>
      </c>
    </row>
    <row r="144" spans="2:65" s="13" customFormat="1">
      <c r="B144" s="154"/>
      <c r="D144" s="149" t="s">
        <v>138</v>
      </c>
      <c r="E144" s="155" t="s">
        <v>1</v>
      </c>
      <c r="F144" s="156" t="s">
        <v>144</v>
      </c>
      <c r="H144" s="157">
        <v>1560</v>
      </c>
      <c r="L144" s="154"/>
      <c r="M144" s="158"/>
      <c r="T144" s="159"/>
      <c r="AT144" s="155" t="s">
        <v>138</v>
      </c>
      <c r="AU144" s="155" t="s">
        <v>82</v>
      </c>
      <c r="AV144" s="13" t="s">
        <v>82</v>
      </c>
      <c r="AW144" s="13" t="s">
        <v>26</v>
      </c>
      <c r="AX144" s="13" t="s">
        <v>72</v>
      </c>
      <c r="AY144" s="155" t="s">
        <v>129</v>
      </c>
    </row>
    <row r="145" spans="2:65" s="14" customFormat="1">
      <c r="B145" s="160"/>
      <c r="D145" s="149" t="s">
        <v>138</v>
      </c>
      <c r="E145" s="161" t="s">
        <v>1</v>
      </c>
      <c r="F145" s="162" t="s">
        <v>145</v>
      </c>
      <c r="H145" s="163">
        <v>4090</v>
      </c>
      <c r="L145" s="160"/>
      <c r="M145" s="164"/>
      <c r="T145" s="165"/>
      <c r="AT145" s="161" t="s">
        <v>138</v>
      </c>
      <c r="AU145" s="161" t="s">
        <v>82</v>
      </c>
      <c r="AV145" s="14" t="s">
        <v>136</v>
      </c>
      <c r="AW145" s="14" t="s">
        <v>26</v>
      </c>
      <c r="AX145" s="14" t="s">
        <v>80</v>
      </c>
      <c r="AY145" s="161" t="s">
        <v>129</v>
      </c>
    </row>
    <row r="146" spans="2:65" s="1" customFormat="1" ht="24.2" customHeight="1">
      <c r="B146" s="111"/>
      <c r="C146" s="136" t="s">
        <v>82</v>
      </c>
      <c r="D146" s="136" t="s">
        <v>132</v>
      </c>
      <c r="E146" s="137" t="s">
        <v>146</v>
      </c>
      <c r="F146" s="138" t="s">
        <v>147</v>
      </c>
      <c r="G146" s="139" t="s">
        <v>135</v>
      </c>
      <c r="H146" s="140">
        <v>4090</v>
      </c>
      <c r="I146" s="220">
        <v>0</v>
      </c>
      <c r="J146" s="141">
        <f>ROUND(I146*H146,2)</f>
        <v>0</v>
      </c>
      <c r="K146" s="142"/>
      <c r="L146" s="30"/>
      <c r="M146" s="143" t="s">
        <v>1</v>
      </c>
      <c r="N146" s="110" t="s">
        <v>37</v>
      </c>
      <c r="O146" s="144">
        <v>0.19</v>
      </c>
      <c r="P146" s="144">
        <f>O146*H146</f>
        <v>777.1</v>
      </c>
      <c r="Q146" s="144">
        <v>5.7000000000000002E-3</v>
      </c>
      <c r="R146" s="144">
        <f>Q146*H146</f>
        <v>23.313000000000002</v>
      </c>
      <c r="S146" s="144">
        <v>0</v>
      </c>
      <c r="T146" s="145">
        <f>S146*H146</f>
        <v>0</v>
      </c>
      <c r="AR146" s="146" t="s">
        <v>136</v>
      </c>
      <c r="AT146" s="146" t="s">
        <v>132</v>
      </c>
      <c r="AU146" s="146" t="s">
        <v>82</v>
      </c>
      <c r="AY146" s="16" t="s">
        <v>129</v>
      </c>
      <c r="BE146" s="147">
        <f>IF(N146="základní",J146,0)</f>
        <v>0</v>
      </c>
      <c r="BF146" s="147">
        <f>IF(N146="snížená",J146,0)</f>
        <v>0</v>
      </c>
      <c r="BG146" s="147">
        <f>IF(N146="zákl. přenesená",J146,0)</f>
        <v>0</v>
      </c>
      <c r="BH146" s="147">
        <f>IF(N146="sníž. přenesená",J146,0)</f>
        <v>0</v>
      </c>
      <c r="BI146" s="147">
        <f>IF(N146="nulová",J146,0)</f>
        <v>0</v>
      </c>
      <c r="BJ146" s="16" t="s">
        <v>80</v>
      </c>
      <c r="BK146" s="147">
        <f>ROUND(I146*H146,2)</f>
        <v>0</v>
      </c>
      <c r="BL146" s="16" t="s">
        <v>136</v>
      </c>
      <c r="BM146" s="146" t="s">
        <v>148</v>
      </c>
    </row>
    <row r="147" spans="2:65" s="11" customFormat="1" ht="22.9" customHeight="1">
      <c r="B147" s="125"/>
      <c r="D147" s="126" t="s">
        <v>71</v>
      </c>
      <c r="E147" s="134" t="s">
        <v>149</v>
      </c>
      <c r="F147" s="134" t="s">
        <v>150</v>
      </c>
      <c r="J147" s="135">
        <f>BK147</f>
        <v>0</v>
      </c>
      <c r="L147" s="125"/>
      <c r="M147" s="129"/>
      <c r="P147" s="130">
        <f>SUM(P148:P174)</f>
        <v>560.80053499999997</v>
      </c>
      <c r="R147" s="130">
        <f>SUM(R148:R174)</f>
        <v>8.2091789999999998E-2</v>
      </c>
      <c r="T147" s="131">
        <f>SUM(T148:T174)</f>
        <v>106.14146000000001</v>
      </c>
      <c r="AR147" s="126" t="s">
        <v>80</v>
      </c>
      <c r="AT147" s="132" t="s">
        <v>71</v>
      </c>
      <c r="AU147" s="132" t="s">
        <v>80</v>
      </c>
      <c r="AY147" s="126" t="s">
        <v>129</v>
      </c>
      <c r="BK147" s="133">
        <f>SUM(BK148:BK174)</f>
        <v>0</v>
      </c>
    </row>
    <row r="148" spans="2:65" s="1" customFormat="1" ht="33" customHeight="1">
      <c r="B148" s="111"/>
      <c r="C148" s="136" t="s">
        <v>151</v>
      </c>
      <c r="D148" s="136" t="s">
        <v>132</v>
      </c>
      <c r="E148" s="137" t="s">
        <v>152</v>
      </c>
      <c r="F148" s="138" t="s">
        <v>153</v>
      </c>
      <c r="G148" s="139" t="s">
        <v>135</v>
      </c>
      <c r="H148" s="140">
        <v>348.303</v>
      </c>
      <c r="I148" s="220">
        <v>0</v>
      </c>
      <c r="J148" s="141">
        <f>ROUND(I148*H148,2)</f>
        <v>0</v>
      </c>
      <c r="K148" s="142"/>
      <c r="L148" s="30"/>
      <c r="M148" s="143" t="s">
        <v>1</v>
      </c>
      <c r="N148" s="110" t="s">
        <v>37</v>
      </c>
      <c r="O148" s="144">
        <v>0.105</v>
      </c>
      <c r="P148" s="144">
        <f>O148*H148</f>
        <v>36.571815000000001</v>
      </c>
      <c r="Q148" s="144">
        <v>1.2999999999999999E-4</v>
      </c>
      <c r="R148" s="144">
        <f>Q148*H148</f>
        <v>4.5279389999999996E-2</v>
      </c>
      <c r="S148" s="144">
        <v>0</v>
      </c>
      <c r="T148" s="145">
        <f>S148*H148</f>
        <v>0</v>
      </c>
      <c r="AR148" s="146" t="s">
        <v>136</v>
      </c>
      <c r="AT148" s="146" t="s">
        <v>132</v>
      </c>
      <c r="AU148" s="146" t="s">
        <v>82</v>
      </c>
      <c r="AY148" s="16" t="s">
        <v>129</v>
      </c>
      <c r="BE148" s="147">
        <f>IF(N148="základní",J148,0)</f>
        <v>0</v>
      </c>
      <c r="BF148" s="147">
        <f>IF(N148="snížená",J148,0)</f>
        <v>0</v>
      </c>
      <c r="BG148" s="147">
        <f>IF(N148="zákl. přenesená",J148,0)</f>
        <v>0</v>
      </c>
      <c r="BH148" s="147">
        <f>IF(N148="sníž. přenesená",J148,0)</f>
        <v>0</v>
      </c>
      <c r="BI148" s="147">
        <f>IF(N148="nulová",J148,0)</f>
        <v>0</v>
      </c>
      <c r="BJ148" s="16" t="s">
        <v>80</v>
      </c>
      <c r="BK148" s="147">
        <f>ROUND(I148*H148,2)</f>
        <v>0</v>
      </c>
      <c r="BL148" s="16" t="s">
        <v>136</v>
      </c>
      <c r="BM148" s="146" t="s">
        <v>154</v>
      </c>
    </row>
    <row r="149" spans="2:65" s="13" customFormat="1">
      <c r="B149" s="154"/>
      <c r="D149" s="149" t="s">
        <v>138</v>
      </c>
      <c r="E149" s="155" t="s">
        <v>1</v>
      </c>
      <c r="F149" s="156" t="s">
        <v>155</v>
      </c>
      <c r="H149" s="157">
        <v>348.303</v>
      </c>
      <c r="L149" s="154"/>
      <c r="M149" s="158"/>
      <c r="T149" s="159"/>
      <c r="AT149" s="155" t="s">
        <v>138</v>
      </c>
      <c r="AU149" s="155" t="s">
        <v>82</v>
      </c>
      <c r="AV149" s="13" t="s">
        <v>82</v>
      </c>
      <c r="AW149" s="13" t="s">
        <v>26</v>
      </c>
      <c r="AX149" s="13" t="s">
        <v>72</v>
      </c>
      <c r="AY149" s="155" t="s">
        <v>129</v>
      </c>
    </row>
    <row r="150" spans="2:65" s="14" customFormat="1">
      <c r="B150" s="160"/>
      <c r="D150" s="149" t="s">
        <v>138</v>
      </c>
      <c r="E150" s="161" t="s">
        <v>1</v>
      </c>
      <c r="F150" s="162" t="s">
        <v>145</v>
      </c>
      <c r="H150" s="163">
        <v>348.303</v>
      </c>
      <c r="L150" s="160"/>
      <c r="M150" s="164"/>
      <c r="T150" s="165"/>
      <c r="AT150" s="161" t="s">
        <v>138</v>
      </c>
      <c r="AU150" s="161" t="s">
        <v>82</v>
      </c>
      <c r="AV150" s="14" t="s">
        <v>136</v>
      </c>
      <c r="AW150" s="14" t="s">
        <v>26</v>
      </c>
      <c r="AX150" s="14" t="s">
        <v>80</v>
      </c>
      <c r="AY150" s="161" t="s">
        <v>129</v>
      </c>
    </row>
    <row r="151" spans="2:65" s="1" customFormat="1" ht="24.2" customHeight="1">
      <c r="B151" s="111"/>
      <c r="C151" s="136" t="s">
        <v>136</v>
      </c>
      <c r="D151" s="136" t="s">
        <v>132</v>
      </c>
      <c r="E151" s="137" t="s">
        <v>156</v>
      </c>
      <c r="F151" s="138" t="s">
        <v>157</v>
      </c>
      <c r="G151" s="139" t="s">
        <v>135</v>
      </c>
      <c r="H151" s="140">
        <v>920.31</v>
      </c>
      <c r="I151" s="220">
        <v>0</v>
      </c>
      <c r="J151" s="141">
        <f>ROUND(I151*H151,2)</f>
        <v>0</v>
      </c>
      <c r="K151" s="142"/>
      <c r="L151" s="30"/>
      <c r="M151" s="143" t="s">
        <v>1</v>
      </c>
      <c r="N151" s="110" t="s">
        <v>37</v>
      </c>
      <c r="O151" s="144">
        <v>0.308</v>
      </c>
      <c r="P151" s="144">
        <f>O151*H151</f>
        <v>283.45547999999997</v>
      </c>
      <c r="Q151" s="144">
        <v>4.0000000000000003E-5</v>
      </c>
      <c r="R151" s="144">
        <f>Q151*H151</f>
        <v>3.6812400000000002E-2</v>
      </c>
      <c r="S151" s="144">
        <v>0</v>
      </c>
      <c r="T151" s="145">
        <f>S151*H151</f>
        <v>0</v>
      </c>
      <c r="AR151" s="146" t="s">
        <v>136</v>
      </c>
      <c r="AT151" s="146" t="s">
        <v>132</v>
      </c>
      <c r="AU151" s="146" t="s">
        <v>82</v>
      </c>
      <c r="AY151" s="16" t="s">
        <v>129</v>
      </c>
      <c r="BE151" s="147">
        <f>IF(N151="základní",J151,0)</f>
        <v>0</v>
      </c>
      <c r="BF151" s="147">
        <f>IF(N151="snížená",J151,0)</f>
        <v>0</v>
      </c>
      <c r="BG151" s="147">
        <f>IF(N151="zákl. přenesená",J151,0)</f>
        <v>0</v>
      </c>
      <c r="BH151" s="147">
        <f>IF(N151="sníž. přenesená",J151,0)</f>
        <v>0</v>
      </c>
      <c r="BI151" s="147">
        <f>IF(N151="nulová",J151,0)</f>
        <v>0</v>
      </c>
      <c r="BJ151" s="16" t="s">
        <v>80</v>
      </c>
      <c r="BK151" s="147">
        <f>ROUND(I151*H151,2)</f>
        <v>0</v>
      </c>
      <c r="BL151" s="16" t="s">
        <v>136</v>
      </c>
      <c r="BM151" s="146" t="s">
        <v>158</v>
      </c>
    </row>
    <row r="152" spans="2:65" s="13" customFormat="1">
      <c r="B152" s="154"/>
      <c r="D152" s="149" t="s">
        <v>138</v>
      </c>
      <c r="E152" s="155" t="s">
        <v>1</v>
      </c>
      <c r="F152" s="156" t="s">
        <v>159</v>
      </c>
      <c r="H152" s="157">
        <v>626.4</v>
      </c>
      <c r="L152" s="154"/>
      <c r="M152" s="158"/>
      <c r="T152" s="159"/>
      <c r="AT152" s="155" t="s">
        <v>138</v>
      </c>
      <c r="AU152" s="155" t="s">
        <v>82</v>
      </c>
      <c r="AV152" s="13" t="s">
        <v>82</v>
      </c>
      <c r="AW152" s="13" t="s">
        <v>26</v>
      </c>
      <c r="AX152" s="13" t="s">
        <v>72</v>
      </c>
      <c r="AY152" s="155" t="s">
        <v>129</v>
      </c>
    </row>
    <row r="153" spans="2:65" s="13" customFormat="1">
      <c r="B153" s="154"/>
      <c r="D153" s="149" t="s">
        <v>138</v>
      </c>
      <c r="E153" s="155" t="s">
        <v>1</v>
      </c>
      <c r="F153" s="156" t="s">
        <v>160</v>
      </c>
      <c r="H153" s="157">
        <v>293.91000000000003</v>
      </c>
      <c r="L153" s="154"/>
      <c r="M153" s="158"/>
      <c r="T153" s="159"/>
      <c r="AT153" s="155" t="s">
        <v>138</v>
      </c>
      <c r="AU153" s="155" t="s">
        <v>82</v>
      </c>
      <c r="AV153" s="13" t="s">
        <v>82</v>
      </c>
      <c r="AW153" s="13" t="s">
        <v>26</v>
      </c>
      <c r="AX153" s="13" t="s">
        <v>72</v>
      </c>
      <c r="AY153" s="155" t="s">
        <v>129</v>
      </c>
    </row>
    <row r="154" spans="2:65" s="14" customFormat="1">
      <c r="B154" s="160"/>
      <c r="D154" s="149" t="s">
        <v>138</v>
      </c>
      <c r="E154" s="161" t="s">
        <v>1</v>
      </c>
      <c r="F154" s="162" t="s">
        <v>145</v>
      </c>
      <c r="H154" s="163">
        <v>920.31</v>
      </c>
      <c r="L154" s="160"/>
      <c r="M154" s="164"/>
      <c r="T154" s="165"/>
      <c r="AT154" s="161" t="s">
        <v>138</v>
      </c>
      <c r="AU154" s="161" t="s">
        <v>82</v>
      </c>
      <c r="AV154" s="14" t="s">
        <v>136</v>
      </c>
      <c r="AW154" s="14" t="s">
        <v>26</v>
      </c>
      <c r="AX154" s="14" t="s">
        <v>80</v>
      </c>
      <c r="AY154" s="161" t="s">
        <v>129</v>
      </c>
    </row>
    <row r="155" spans="2:65" s="1" customFormat="1" ht="21.75" customHeight="1">
      <c r="B155" s="111"/>
      <c r="C155" s="136" t="s">
        <v>161</v>
      </c>
      <c r="D155" s="136" t="s">
        <v>132</v>
      </c>
      <c r="E155" s="137" t="s">
        <v>162</v>
      </c>
      <c r="F155" s="138" t="s">
        <v>163</v>
      </c>
      <c r="G155" s="139" t="s">
        <v>135</v>
      </c>
      <c r="H155" s="140">
        <v>337.06</v>
      </c>
      <c r="I155" s="220">
        <v>0</v>
      </c>
      <c r="J155" s="141">
        <f>ROUND(I155*H155,2)</f>
        <v>0</v>
      </c>
      <c r="K155" s="142"/>
      <c r="L155" s="30"/>
      <c r="M155" s="143" t="s">
        <v>1</v>
      </c>
      <c r="N155" s="110" t="s">
        <v>37</v>
      </c>
      <c r="O155" s="144">
        <v>0.28399999999999997</v>
      </c>
      <c r="P155" s="144">
        <f>O155*H155</f>
        <v>95.725039999999993</v>
      </c>
      <c r="Q155" s="144">
        <v>0</v>
      </c>
      <c r="R155" s="144">
        <f>Q155*H155</f>
        <v>0</v>
      </c>
      <c r="S155" s="144">
        <v>0.26100000000000001</v>
      </c>
      <c r="T155" s="145">
        <f>S155*H155</f>
        <v>87.972660000000005</v>
      </c>
      <c r="AR155" s="146" t="s">
        <v>136</v>
      </c>
      <c r="AT155" s="146" t="s">
        <v>132</v>
      </c>
      <c r="AU155" s="146" t="s">
        <v>82</v>
      </c>
      <c r="AY155" s="16" t="s">
        <v>129</v>
      </c>
      <c r="BE155" s="147">
        <f>IF(N155="základní",J155,0)</f>
        <v>0</v>
      </c>
      <c r="BF155" s="147">
        <f>IF(N155="snížená",J155,0)</f>
        <v>0</v>
      </c>
      <c r="BG155" s="147">
        <f>IF(N155="zákl. přenesená",J155,0)</f>
        <v>0</v>
      </c>
      <c r="BH155" s="147">
        <f>IF(N155="sníž. přenesená",J155,0)</f>
        <v>0</v>
      </c>
      <c r="BI155" s="147">
        <f>IF(N155="nulová",J155,0)</f>
        <v>0</v>
      </c>
      <c r="BJ155" s="16" t="s">
        <v>80</v>
      </c>
      <c r="BK155" s="147">
        <f>ROUND(I155*H155,2)</f>
        <v>0</v>
      </c>
      <c r="BL155" s="16" t="s">
        <v>136</v>
      </c>
      <c r="BM155" s="146" t="s">
        <v>164</v>
      </c>
    </row>
    <row r="156" spans="2:65" s="13" customFormat="1">
      <c r="B156" s="154"/>
      <c r="D156" s="149" t="s">
        <v>138</v>
      </c>
      <c r="E156" s="155" t="s">
        <v>1</v>
      </c>
      <c r="F156" s="156" t="s">
        <v>165</v>
      </c>
      <c r="H156" s="157">
        <v>337.06</v>
      </c>
      <c r="L156" s="154"/>
      <c r="M156" s="158"/>
      <c r="T156" s="159"/>
      <c r="AT156" s="155" t="s">
        <v>138</v>
      </c>
      <c r="AU156" s="155" t="s">
        <v>82</v>
      </c>
      <c r="AV156" s="13" t="s">
        <v>82</v>
      </c>
      <c r="AW156" s="13" t="s">
        <v>26</v>
      </c>
      <c r="AX156" s="13" t="s">
        <v>72</v>
      </c>
      <c r="AY156" s="155" t="s">
        <v>129</v>
      </c>
    </row>
    <row r="157" spans="2:65" s="14" customFormat="1">
      <c r="B157" s="160"/>
      <c r="D157" s="149" t="s">
        <v>138</v>
      </c>
      <c r="E157" s="161" t="s">
        <v>1</v>
      </c>
      <c r="F157" s="162" t="s">
        <v>145</v>
      </c>
      <c r="H157" s="163">
        <v>337.06</v>
      </c>
      <c r="L157" s="160"/>
      <c r="M157" s="164"/>
      <c r="T157" s="165"/>
      <c r="AT157" s="161" t="s">
        <v>138</v>
      </c>
      <c r="AU157" s="161" t="s">
        <v>82</v>
      </c>
      <c r="AV157" s="14" t="s">
        <v>136</v>
      </c>
      <c r="AW157" s="14" t="s">
        <v>26</v>
      </c>
      <c r="AX157" s="14" t="s">
        <v>80</v>
      </c>
      <c r="AY157" s="161" t="s">
        <v>129</v>
      </c>
    </row>
    <row r="158" spans="2:65" s="1" customFormat="1" ht="16.5" customHeight="1">
      <c r="B158" s="111"/>
      <c r="C158" s="136" t="s">
        <v>130</v>
      </c>
      <c r="D158" s="136" t="s">
        <v>132</v>
      </c>
      <c r="E158" s="137" t="s">
        <v>166</v>
      </c>
      <c r="F158" s="138" t="s">
        <v>167</v>
      </c>
      <c r="G158" s="139" t="s">
        <v>135</v>
      </c>
      <c r="H158" s="140">
        <v>23.8</v>
      </c>
      <c r="I158" s="220">
        <v>0</v>
      </c>
      <c r="J158" s="141">
        <f>ROUND(I158*H158,2)</f>
        <v>0</v>
      </c>
      <c r="K158" s="142"/>
      <c r="L158" s="30"/>
      <c r="M158" s="143" t="s">
        <v>1</v>
      </c>
      <c r="N158" s="110" t="s">
        <v>37</v>
      </c>
      <c r="O158" s="144">
        <v>0.93899999999999995</v>
      </c>
      <c r="P158" s="144">
        <f>O158*H158</f>
        <v>22.348199999999999</v>
      </c>
      <c r="Q158" s="144">
        <v>0</v>
      </c>
      <c r="R158" s="144">
        <f>Q158*H158</f>
        <v>0</v>
      </c>
      <c r="S158" s="144">
        <v>7.5999999999999998E-2</v>
      </c>
      <c r="T158" s="145">
        <f>S158*H158</f>
        <v>1.8088</v>
      </c>
      <c r="AR158" s="146" t="s">
        <v>136</v>
      </c>
      <c r="AT158" s="146" t="s">
        <v>132</v>
      </c>
      <c r="AU158" s="146" t="s">
        <v>82</v>
      </c>
      <c r="AY158" s="16" t="s">
        <v>129</v>
      </c>
      <c r="BE158" s="147">
        <f>IF(N158="základní",J158,0)</f>
        <v>0</v>
      </c>
      <c r="BF158" s="147">
        <f>IF(N158="snížená",J158,0)</f>
        <v>0</v>
      </c>
      <c r="BG158" s="147">
        <f>IF(N158="zákl. přenesená",J158,0)</f>
        <v>0</v>
      </c>
      <c r="BH158" s="147">
        <f>IF(N158="sníž. přenesená",J158,0)</f>
        <v>0</v>
      </c>
      <c r="BI158" s="147">
        <f>IF(N158="nulová",J158,0)</f>
        <v>0</v>
      </c>
      <c r="BJ158" s="16" t="s">
        <v>80</v>
      </c>
      <c r="BK158" s="147">
        <f>ROUND(I158*H158,2)</f>
        <v>0</v>
      </c>
      <c r="BL158" s="16" t="s">
        <v>136</v>
      </c>
      <c r="BM158" s="146" t="s">
        <v>168</v>
      </c>
    </row>
    <row r="159" spans="2:65" s="13" customFormat="1">
      <c r="B159" s="154"/>
      <c r="D159" s="149" t="s">
        <v>138</v>
      </c>
      <c r="E159" s="155" t="s">
        <v>1</v>
      </c>
      <c r="F159" s="156" t="s">
        <v>169</v>
      </c>
      <c r="H159" s="157">
        <v>4</v>
      </c>
      <c r="L159" s="154"/>
      <c r="M159" s="158"/>
      <c r="T159" s="159"/>
      <c r="AT159" s="155" t="s">
        <v>138</v>
      </c>
      <c r="AU159" s="155" t="s">
        <v>82</v>
      </c>
      <c r="AV159" s="13" t="s">
        <v>82</v>
      </c>
      <c r="AW159" s="13" t="s">
        <v>26</v>
      </c>
      <c r="AX159" s="13" t="s">
        <v>72</v>
      </c>
      <c r="AY159" s="155" t="s">
        <v>129</v>
      </c>
    </row>
    <row r="160" spans="2:65" s="13" customFormat="1">
      <c r="B160" s="154"/>
      <c r="D160" s="149" t="s">
        <v>138</v>
      </c>
      <c r="E160" s="155" t="s">
        <v>1</v>
      </c>
      <c r="F160" s="156" t="s">
        <v>170</v>
      </c>
      <c r="H160" s="157">
        <v>8</v>
      </c>
      <c r="L160" s="154"/>
      <c r="M160" s="158"/>
      <c r="T160" s="159"/>
      <c r="AT160" s="155" t="s">
        <v>138</v>
      </c>
      <c r="AU160" s="155" t="s">
        <v>82</v>
      </c>
      <c r="AV160" s="13" t="s">
        <v>82</v>
      </c>
      <c r="AW160" s="13" t="s">
        <v>26</v>
      </c>
      <c r="AX160" s="13" t="s">
        <v>72</v>
      </c>
      <c r="AY160" s="155" t="s">
        <v>129</v>
      </c>
    </row>
    <row r="161" spans="2:65" s="13" customFormat="1">
      <c r="B161" s="154"/>
      <c r="D161" s="149" t="s">
        <v>138</v>
      </c>
      <c r="E161" s="155" t="s">
        <v>1</v>
      </c>
      <c r="F161" s="156" t="s">
        <v>171</v>
      </c>
      <c r="H161" s="157">
        <v>1.8</v>
      </c>
      <c r="L161" s="154"/>
      <c r="M161" s="158"/>
      <c r="T161" s="159"/>
      <c r="AT161" s="155" t="s">
        <v>138</v>
      </c>
      <c r="AU161" s="155" t="s">
        <v>82</v>
      </c>
      <c r="AV161" s="13" t="s">
        <v>82</v>
      </c>
      <c r="AW161" s="13" t="s">
        <v>26</v>
      </c>
      <c r="AX161" s="13" t="s">
        <v>72</v>
      </c>
      <c r="AY161" s="155" t="s">
        <v>129</v>
      </c>
    </row>
    <row r="162" spans="2:65" s="13" customFormat="1">
      <c r="B162" s="154"/>
      <c r="D162" s="149" t="s">
        <v>138</v>
      </c>
      <c r="E162" s="155" t="s">
        <v>1</v>
      </c>
      <c r="F162" s="156" t="s">
        <v>172</v>
      </c>
      <c r="H162" s="157">
        <v>2.4</v>
      </c>
      <c r="L162" s="154"/>
      <c r="M162" s="158"/>
      <c r="T162" s="159"/>
      <c r="AT162" s="155" t="s">
        <v>138</v>
      </c>
      <c r="AU162" s="155" t="s">
        <v>82</v>
      </c>
      <c r="AV162" s="13" t="s">
        <v>82</v>
      </c>
      <c r="AW162" s="13" t="s">
        <v>26</v>
      </c>
      <c r="AX162" s="13" t="s">
        <v>72</v>
      </c>
      <c r="AY162" s="155" t="s">
        <v>129</v>
      </c>
    </row>
    <row r="163" spans="2:65" s="13" customFormat="1">
      <c r="B163" s="154"/>
      <c r="D163" s="149" t="s">
        <v>138</v>
      </c>
      <c r="E163" s="155" t="s">
        <v>1</v>
      </c>
      <c r="F163" s="156" t="s">
        <v>173</v>
      </c>
      <c r="H163" s="157">
        <v>3.2</v>
      </c>
      <c r="L163" s="154"/>
      <c r="M163" s="158"/>
      <c r="T163" s="159"/>
      <c r="AT163" s="155" t="s">
        <v>138</v>
      </c>
      <c r="AU163" s="155" t="s">
        <v>82</v>
      </c>
      <c r="AV163" s="13" t="s">
        <v>82</v>
      </c>
      <c r="AW163" s="13" t="s">
        <v>26</v>
      </c>
      <c r="AX163" s="13" t="s">
        <v>72</v>
      </c>
      <c r="AY163" s="155" t="s">
        <v>129</v>
      </c>
    </row>
    <row r="164" spans="2:65" s="13" customFormat="1">
      <c r="B164" s="154"/>
      <c r="D164" s="149" t="s">
        <v>138</v>
      </c>
      <c r="E164" s="155" t="s">
        <v>1</v>
      </c>
      <c r="F164" s="156" t="s">
        <v>174</v>
      </c>
      <c r="H164" s="157">
        <v>2</v>
      </c>
      <c r="L164" s="154"/>
      <c r="M164" s="158"/>
      <c r="T164" s="159"/>
      <c r="AT164" s="155" t="s">
        <v>138</v>
      </c>
      <c r="AU164" s="155" t="s">
        <v>82</v>
      </c>
      <c r="AV164" s="13" t="s">
        <v>82</v>
      </c>
      <c r="AW164" s="13" t="s">
        <v>26</v>
      </c>
      <c r="AX164" s="13" t="s">
        <v>72</v>
      </c>
      <c r="AY164" s="155" t="s">
        <v>129</v>
      </c>
    </row>
    <row r="165" spans="2:65" s="13" customFormat="1">
      <c r="B165" s="154"/>
      <c r="D165" s="149" t="s">
        <v>138</v>
      </c>
      <c r="E165" s="155" t="s">
        <v>1</v>
      </c>
      <c r="F165" s="156" t="s">
        <v>175</v>
      </c>
      <c r="H165" s="157">
        <v>2.4</v>
      </c>
      <c r="L165" s="154"/>
      <c r="M165" s="158"/>
      <c r="T165" s="159"/>
      <c r="AT165" s="155" t="s">
        <v>138</v>
      </c>
      <c r="AU165" s="155" t="s">
        <v>82</v>
      </c>
      <c r="AV165" s="13" t="s">
        <v>82</v>
      </c>
      <c r="AW165" s="13" t="s">
        <v>26</v>
      </c>
      <c r="AX165" s="13" t="s">
        <v>72</v>
      </c>
      <c r="AY165" s="155" t="s">
        <v>129</v>
      </c>
    </row>
    <row r="166" spans="2:65" s="14" customFormat="1">
      <c r="B166" s="160"/>
      <c r="D166" s="149" t="s">
        <v>138</v>
      </c>
      <c r="E166" s="161" t="s">
        <v>1</v>
      </c>
      <c r="F166" s="162" t="s">
        <v>145</v>
      </c>
      <c r="H166" s="163">
        <v>23.799999999999997</v>
      </c>
      <c r="L166" s="160"/>
      <c r="M166" s="164"/>
      <c r="T166" s="165"/>
      <c r="AT166" s="161" t="s">
        <v>138</v>
      </c>
      <c r="AU166" s="161" t="s">
        <v>82</v>
      </c>
      <c r="AV166" s="14" t="s">
        <v>136</v>
      </c>
      <c r="AW166" s="14" t="s">
        <v>26</v>
      </c>
      <c r="AX166" s="14" t="s">
        <v>80</v>
      </c>
      <c r="AY166" s="161" t="s">
        <v>129</v>
      </c>
    </row>
    <row r="167" spans="2:65" s="1" customFormat="1" ht="37.9" customHeight="1">
      <c r="B167" s="111"/>
      <c r="C167" s="136" t="s">
        <v>176</v>
      </c>
      <c r="D167" s="136" t="s">
        <v>132</v>
      </c>
      <c r="E167" s="137" t="s">
        <v>177</v>
      </c>
      <c r="F167" s="138" t="s">
        <v>178</v>
      </c>
      <c r="G167" s="139" t="s">
        <v>135</v>
      </c>
      <c r="H167" s="140">
        <v>4090</v>
      </c>
      <c r="I167" s="220">
        <v>0</v>
      </c>
      <c r="J167" s="141">
        <f>ROUND(I167*H167,2)</f>
        <v>0</v>
      </c>
      <c r="K167" s="142"/>
      <c r="L167" s="30"/>
      <c r="M167" s="143" t="s">
        <v>1</v>
      </c>
      <c r="N167" s="110" t="s">
        <v>37</v>
      </c>
      <c r="O167" s="144">
        <v>0.03</v>
      </c>
      <c r="P167" s="144">
        <f>O167*H167</f>
        <v>122.69999999999999</v>
      </c>
      <c r="Q167" s="144">
        <v>0</v>
      </c>
      <c r="R167" s="144">
        <f>Q167*H167</f>
        <v>0</v>
      </c>
      <c r="S167" s="144">
        <v>4.0000000000000001E-3</v>
      </c>
      <c r="T167" s="145">
        <f>S167*H167</f>
        <v>16.36</v>
      </c>
      <c r="AR167" s="146" t="s">
        <v>136</v>
      </c>
      <c r="AT167" s="146" t="s">
        <v>132</v>
      </c>
      <c r="AU167" s="146" t="s">
        <v>82</v>
      </c>
      <c r="AY167" s="16" t="s">
        <v>129</v>
      </c>
      <c r="BE167" s="147">
        <f>IF(N167="základní",J167,0)</f>
        <v>0</v>
      </c>
      <c r="BF167" s="147">
        <f>IF(N167="snížená",J167,0)</f>
        <v>0</v>
      </c>
      <c r="BG167" s="147">
        <f>IF(N167="zákl. přenesená",J167,0)</f>
        <v>0</v>
      </c>
      <c r="BH167" s="147">
        <f>IF(N167="sníž. přenesená",J167,0)</f>
        <v>0</v>
      </c>
      <c r="BI167" s="147">
        <f>IF(N167="nulová",J167,0)</f>
        <v>0</v>
      </c>
      <c r="BJ167" s="16" t="s">
        <v>80</v>
      </c>
      <c r="BK167" s="147">
        <f>ROUND(I167*H167,2)</f>
        <v>0</v>
      </c>
      <c r="BL167" s="16" t="s">
        <v>136</v>
      </c>
      <c r="BM167" s="146" t="s">
        <v>179</v>
      </c>
    </row>
    <row r="168" spans="2:65" s="12" customFormat="1">
      <c r="B168" s="148"/>
      <c r="D168" s="149" t="s">
        <v>138</v>
      </c>
      <c r="E168" s="150" t="s">
        <v>1</v>
      </c>
      <c r="F168" s="151" t="s">
        <v>139</v>
      </c>
      <c r="H168" s="150" t="s">
        <v>1</v>
      </c>
      <c r="L168" s="148"/>
      <c r="M168" s="152"/>
      <c r="T168" s="153"/>
      <c r="AT168" s="150" t="s">
        <v>138</v>
      </c>
      <c r="AU168" s="150" t="s">
        <v>82</v>
      </c>
      <c r="AV168" s="12" t="s">
        <v>80</v>
      </c>
      <c r="AW168" s="12" t="s">
        <v>26</v>
      </c>
      <c r="AX168" s="12" t="s">
        <v>72</v>
      </c>
      <c r="AY168" s="150" t="s">
        <v>129</v>
      </c>
    </row>
    <row r="169" spans="2:65" s="13" customFormat="1">
      <c r="B169" s="154"/>
      <c r="D169" s="149" t="s">
        <v>138</v>
      </c>
      <c r="E169" s="155" t="s">
        <v>1</v>
      </c>
      <c r="F169" s="156" t="s">
        <v>140</v>
      </c>
      <c r="H169" s="157">
        <v>1600</v>
      </c>
      <c r="L169" s="154"/>
      <c r="M169" s="158"/>
      <c r="T169" s="159"/>
      <c r="AT169" s="155" t="s">
        <v>138</v>
      </c>
      <c r="AU169" s="155" t="s">
        <v>82</v>
      </c>
      <c r="AV169" s="13" t="s">
        <v>82</v>
      </c>
      <c r="AW169" s="13" t="s">
        <v>26</v>
      </c>
      <c r="AX169" s="13" t="s">
        <v>72</v>
      </c>
      <c r="AY169" s="155" t="s">
        <v>129</v>
      </c>
    </row>
    <row r="170" spans="2:65" s="12" customFormat="1">
      <c r="B170" s="148"/>
      <c r="D170" s="149" t="s">
        <v>138</v>
      </c>
      <c r="E170" s="150" t="s">
        <v>1</v>
      </c>
      <c r="F170" s="151" t="s">
        <v>141</v>
      </c>
      <c r="H170" s="150" t="s">
        <v>1</v>
      </c>
      <c r="L170" s="148"/>
      <c r="M170" s="152"/>
      <c r="T170" s="153"/>
      <c r="AT170" s="150" t="s">
        <v>138</v>
      </c>
      <c r="AU170" s="150" t="s">
        <v>82</v>
      </c>
      <c r="AV170" s="12" t="s">
        <v>80</v>
      </c>
      <c r="AW170" s="12" t="s">
        <v>26</v>
      </c>
      <c r="AX170" s="12" t="s">
        <v>72</v>
      </c>
      <c r="AY170" s="150" t="s">
        <v>129</v>
      </c>
    </row>
    <row r="171" spans="2:65" s="13" customFormat="1">
      <c r="B171" s="154"/>
      <c r="D171" s="149" t="s">
        <v>138</v>
      </c>
      <c r="E171" s="155" t="s">
        <v>1</v>
      </c>
      <c r="F171" s="156" t="s">
        <v>142</v>
      </c>
      <c r="H171" s="157">
        <v>930</v>
      </c>
      <c r="L171" s="154"/>
      <c r="M171" s="158"/>
      <c r="T171" s="159"/>
      <c r="AT171" s="155" t="s">
        <v>138</v>
      </c>
      <c r="AU171" s="155" t="s">
        <v>82</v>
      </c>
      <c r="AV171" s="13" t="s">
        <v>82</v>
      </c>
      <c r="AW171" s="13" t="s">
        <v>26</v>
      </c>
      <c r="AX171" s="13" t="s">
        <v>72</v>
      </c>
      <c r="AY171" s="155" t="s">
        <v>129</v>
      </c>
    </row>
    <row r="172" spans="2:65" s="12" customFormat="1">
      <c r="B172" s="148"/>
      <c r="D172" s="149" t="s">
        <v>138</v>
      </c>
      <c r="E172" s="150" t="s">
        <v>1</v>
      </c>
      <c r="F172" s="151" t="s">
        <v>143</v>
      </c>
      <c r="H172" s="150" t="s">
        <v>1</v>
      </c>
      <c r="L172" s="148"/>
      <c r="M172" s="152"/>
      <c r="T172" s="153"/>
      <c r="AT172" s="150" t="s">
        <v>138</v>
      </c>
      <c r="AU172" s="150" t="s">
        <v>82</v>
      </c>
      <c r="AV172" s="12" t="s">
        <v>80</v>
      </c>
      <c r="AW172" s="12" t="s">
        <v>26</v>
      </c>
      <c r="AX172" s="12" t="s">
        <v>72</v>
      </c>
      <c r="AY172" s="150" t="s">
        <v>129</v>
      </c>
    </row>
    <row r="173" spans="2:65" s="13" customFormat="1">
      <c r="B173" s="154"/>
      <c r="D173" s="149" t="s">
        <v>138</v>
      </c>
      <c r="E173" s="155" t="s">
        <v>1</v>
      </c>
      <c r="F173" s="156" t="s">
        <v>144</v>
      </c>
      <c r="H173" s="157">
        <v>1560</v>
      </c>
      <c r="L173" s="154"/>
      <c r="M173" s="158"/>
      <c r="T173" s="159"/>
      <c r="AT173" s="155" t="s">
        <v>138</v>
      </c>
      <c r="AU173" s="155" t="s">
        <v>82</v>
      </c>
      <c r="AV173" s="13" t="s">
        <v>82</v>
      </c>
      <c r="AW173" s="13" t="s">
        <v>26</v>
      </c>
      <c r="AX173" s="13" t="s">
        <v>72</v>
      </c>
      <c r="AY173" s="155" t="s">
        <v>129</v>
      </c>
    </row>
    <row r="174" spans="2:65" s="14" customFormat="1">
      <c r="B174" s="160"/>
      <c r="D174" s="149" t="s">
        <v>138</v>
      </c>
      <c r="E174" s="161" t="s">
        <v>1</v>
      </c>
      <c r="F174" s="162" t="s">
        <v>145</v>
      </c>
      <c r="H174" s="163">
        <v>4090</v>
      </c>
      <c r="L174" s="160"/>
      <c r="M174" s="164"/>
      <c r="T174" s="165"/>
      <c r="AT174" s="161" t="s">
        <v>138</v>
      </c>
      <c r="AU174" s="161" t="s">
        <v>82</v>
      </c>
      <c r="AV174" s="14" t="s">
        <v>136</v>
      </c>
      <c r="AW174" s="14" t="s">
        <v>26</v>
      </c>
      <c r="AX174" s="14" t="s">
        <v>80</v>
      </c>
      <c r="AY174" s="161" t="s">
        <v>129</v>
      </c>
    </row>
    <row r="175" spans="2:65" s="11" customFormat="1" ht="22.9" customHeight="1">
      <c r="B175" s="125"/>
      <c r="D175" s="126" t="s">
        <v>71</v>
      </c>
      <c r="E175" s="134" t="s">
        <v>180</v>
      </c>
      <c r="F175" s="134" t="s">
        <v>181</v>
      </c>
      <c r="J175" s="135">
        <f>BK175</f>
        <v>0</v>
      </c>
      <c r="L175" s="125"/>
      <c r="M175" s="129"/>
      <c r="P175" s="130">
        <f>SUM(P176:P180)</f>
        <v>561.24037999999996</v>
      </c>
      <c r="R175" s="130">
        <f>SUM(R176:R180)</f>
        <v>0</v>
      </c>
      <c r="T175" s="131">
        <f>SUM(T176:T180)</f>
        <v>0</v>
      </c>
      <c r="AR175" s="126" t="s">
        <v>80</v>
      </c>
      <c r="AT175" s="132" t="s">
        <v>71</v>
      </c>
      <c r="AU175" s="132" t="s">
        <v>80</v>
      </c>
      <c r="AY175" s="126" t="s">
        <v>129</v>
      </c>
      <c r="BK175" s="133">
        <f>SUM(BK176:BK180)</f>
        <v>0</v>
      </c>
    </row>
    <row r="176" spans="2:65" s="1" customFormat="1" ht="24.2" customHeight="1">
      <c r="B176" s="111"/>
      <c r="C176" s="136" t="s">
        <v>182</v>
      </c>
      <c r="D176" s="136" t="s">
        <v>132</v>
      </c>
      <c r="E176" s="137" t="s">
        <v>183</v>
      </c>
      <c r="F176" s="138" t="s">
        <v>184</v>
      </c>
      <c r="G176" s="139" t="s">
        <v>185</v>
      </c>
      <c r="H176" s="140">
        <v>126.548</v>
      </c>
      <c r="I176" s="220">
        <v>0</v>
      </c>
      <c r="J176" s="141">
        <f>ROUND(I176*H176,2)</f>
        <v>0</v>
      </c>
      <c r="K176" s="142"/>
      <c r="L176" s="30"/>
      <c r="M176" s="143" t="s">
        <v>1</v>
      </c>
      <c r="N176" s="110" t="s">
        <v>37</v>
      </c>
      <c r="O176" s="144">
        <v>4.25</v>
      </c>
      <c r="P176" s="144">
        <f>O176*H176</f>
        <v>537.82899999999995</v>
      </c>
      <c r="Q176" s="144">
        <v>0</v>
      </c>
      <c r="R176" s="144">
        <f>Q176*H176</f>
        <v>0</v>
      </c>
      <c r="S176" s="144">
        <v>0</v>
      </c>
      <c r="T176" s="145">
        <f>S176*H176</f>
        <v>0</v>
      </c>
      <c r="AR176" s="146" t="s">
        <v>136</v>
      </c>
      <c r="AT176" s="146" t="s">
        <v>132</v>
      </c>
      <c r="AU176" s="146" t="s">
        <v>82</v>
      </c>
      <c r="AY176" s="16" t="s">
        <v>129</v>
      </c>
      <c r="BE176" s="147">
        <f>IF(N176="základní",J176,0)</f>
        <v>0</v>
      </c>
      <c r="BF176" s="147">
        <f>IF(N176="snížená",J176,0)</f>
        <v>0</v>
      </c>
      <c r="BG176" s="147">
        <f>IF(N176="zákl. přenesená",J176,0)</f>
        <v>0</v>
      </c>
      <c r="BH176" s="147">
        <f>IF(N176="sníž. přenesená",J176,0)</f>
        <v>0</v>
      </c>
      <c r="BI176" s="147">
        <f>IF(N176="nulová",J176,0)</f>
        <v>0</v>
      </c>
      <c r="BJ176" s="16" t="s">
        <v>80</v>
      </c>
      <c r="BK176" s="147">
        <f>ROUND(I176*H176,2)</f>
        <v>0</v>
      </c>
      <c r="BL176" s="16" t="s">
        <v>136</v>
      </c>
      <c r="BM176" s="146" t="s">
        <v>186</v>
      </c>
    </row>
    <row r="177" spans="2:65" s="1" customFormat="1" ht="24.2" customHeight="1">
      <c r="B177" s="111"/>
      <c r="C177" s="136" t="s">
        <v>149</v>
      </c>
      <c r="D177" s="136" t="s">
        <v>132</v>
      </c>
      <c r="E177" s="137" t="s">
        <v>187</v>
      </c>
      <c r="F177" s="138" t="s">
        <v>188</v>
      </c>
      <c r="G177" s="139" t="s">
        <v>185</v>
      </c>
      <c r="H177" s="140">
        <v>126.548</v>
      </c>
      <c r="I177" s="220">
        <v>0</v>
      </c>
      <c r="J177" s="141">
        <f>ROUND(I177*H177,2)</f>
        <v>0</v>
      </c>
      <c r="K177" s="142"/>
      <c r="L177" s="30"/>
      <c r="M177" s="143" t="s">
        <v>1</v>
      </c>
      <c r="N177" s="110" t="s">
        <v>37</v>
      </c>
      <c r="O177" s="144">
        <v>0.125</v>
      </c>
      <c r="P177" s="144">
        <f>O177*H177</f>
        <v>15.8185</v>
      </c>
      <c r="Q177" s="144">
        <v>0</v>
      </c>
      <c r="R177" s="144">
        <f>Q177*H177</f>
        <v>0</v>
      </c>
      <c r="S177" s="144">
        <v>0</v>
      </c>
      <c r="T177" s="145">
        <f>S177*H177</f>
        <v>0</v>
      </c>
      <c r="AR177" s="146" t="s">
        <v>136</v>
      </c>
      <c r="AT177" s="146" t="s">
        <v>132</v>
      </c>
      <c r="AU177" s="146" t="s">
        <v>82</v>
      </c>
      <c r="AY177" s="16" t="s">
        <v>129</v>
      </c>
      <c r="BE177" s="147">
        <f>IF(N177="základní",J177,0)</f>
        <v>0</v>
      </c>
      <c r="BF177" s="147">
        <f>IF(N177="snížená",J177,0)</f>
        <v>0</v>
      </c>
      <c r="BG177" s="147">
        <f>IF(N177="zákl. přenesená",J177,0)</f>
        <v>0</v>
      </c>
      <c r="BH177" s="147">
        <f>IF(N177="sníž. přenesená",J177,0)</f>
        <v>0</v>
      </c>
      <c r="BI177" s="147">
        <f>IF(N177="nulová",J177,0)</f>
        <v>0</v>
      </c>
      <c r="BJ177" s="16" t="s">
        <v>80</v>
      </c>
      <c r="BK177" s="147">
        <f>ROUND(I177*H177,2)</f>
        <v>0</v>
      </c>
      <c r="BL177" s="16" t="s">
        <v>136</v>
      </c>
      <c r="BM177" s="146" t="s">
        <v>189</v>
      </c>
    </row>
    <row r="178" spans="2:65" s="1" customFormat="1" ht="24.2" customHeight="1">
      <c r="B178" s="111"/>
      <c r="C178" s="136" t="s">
        <v>190</v>
      </c>
      <c r="D178" s="136" t="s">
        <v>132</v>
      </c>
      <c r="E178" s="137" t="s">
        <v>191</v>
      </c>
      <c r="F178" s="138" t="s">
        <v>192</v>
      </c>
      <c r="G178" s="139" t="s">
        <v>185</v>
      </c>
      <c r="H178" s="140">
        <v>1265.48</v>
      </c>
      <c r="I178" s="220">
        <v>0</v>
      </c>
      <c r="J178" s="141">
        <f>ROUND(I178*H178,2)</f>
        <v>0</v>
      </c>
      <c r="K178" s="142"/>
      <c r="L178" s="30"/>
      <c r="M178" s="143" t="s">
        <v>1</v>
      </c>
      <c r="N178" s="110" t="s">
        <v>37</v>
      </c>
      <c r="O178" s="144">
        <v>6.0000000000000001E-3</v>
      </c>
      <c r="P178" s="144">
        <f>O178*H178</f>
        <v>7.5928800000000001</v>
      </c>
      <c r="Q178" s="144">
        <v>0</v>
      </c>
      <c r="R178" s="144">
        <f>Q178*H178</f>
        <v>0</v>
      </c>
      <c r="S178" s="144">
        <v>0</v>
      </c>
      <c r="T178" s="145">
        <f>S178*H178</f>
        <v>0</v>
      </c>
      <c r="AR178" s="146" t="s">
        <v>136</v>
      </c>
      <c r="AT178" s="146" t="s">
        <v>132</v>
      </c>
      <c r="AU178" s="146" t="s">
        <v>82</v>
      </c>
      <c r="AY178" s="16" t="s">
        <v>129</v>
      </c>
      <c r="BE178" s="147">
        <f>IF(N178="základní",J178,0)</f>
        <v>0</v>
      </c>
      <c r="BF178" s="147">
        <f>IF(N178="snížená",J178,0)</f>
        <v>0</v>
      </c>
      <c r="BG178" s="147">
        <f>IF(N178="zákl. přenesená",J178,0)</f>
        <v>0</v>
      </c>
      <c r="BH178" s="147">
        <f>IF(N178="sníž. přenesená",J178,0)</f>
        <v>0</v>
      </c>
      <c r="BI178" s="147">
        <f>IF(N178="nulová",J178,0)</f>
        <v>0</v>
      </c>
      <c r="BJ178" s="16" t="s">
        <v>80</v>
      </c>
      <c r="BK178" s="147">
        <f>ROUND(I178*H178,2)</f>
        <v>0</v>
      </c>
      <c r="BL178" s="16" t="s">
        <v>136</v>
      </c>
      <c r="BM178" s="146" t="s">
        <v>193</v>
      </c>
    </row>
    <row r="179" spans="2:65" s="13" customFormat="1">
      <c r="B179" s="154"/>
      <c r="D179" s="149" t="s">
        <v>138</v>
      </c>
      <c r="F179" s="156" t="s">
        <v>194</v>
      </c>
      <c r="H179" s="157">
        <v>1265.48</v>
      </c>
      <c r="L179" s="154"/>
      <c r="M179" s="158"/>
      <c r="T179" s="159"/>
      <c r="AT179" s="155" t="s">
        <v>138</v>
      </c>
      <c r="AU179" s="155" t="s">
        <v>82</v>
      </c>
      <c r="AV179" s="13" t="s">
        <v>82</v>
      </c>
      <c r="AW179" s="13" t="s">
        <v>3</v>
      </c>
      <c r="AX179" s="13" t="s">
        <v>80</v>
      </c>
      <c r="AY179" s="155" t="s">
        <v>129</v>
      </c>
    </row>
    <row r="180" spans="2:65" s="1" customFormat="1" ht="24.2" customHeight="1">
      <c r="B180" s="111"/>
      <c r="C180" s="136" t="s">
        <v>195</v>
      </c>
      <c r="D180" s="136" t="s">
        <v>132</v>
      </c>
      <c r="E180" s="137" t="s">
        <v>196</v>
      </c>
      <c r="F180" s="138" t="s">
        <v>197</v>
      </c>
      <c r="G180" s="139" t="s">
        <v>185</v>
      </c>
      <c r="H180" s="140">
        <v>126.548</v>
      </c>
      <c r="I180" s="220">
        <v>0</v>
      </c>
      <c r="J180" s="141">
        <f>ROUND(I180*H180,2)</f>
        <v>0</v>
      </c>
      <c r="K180" s="142"/>
      <c r="L180" s="30"/>
      <c r="M180" s="143" t="s">
        <v>1</v>
      </c>
      <c r="N180" s="110" t="s">
        <v>37</v>
      </c>
      <c r="O180" s="144">
        <v>0</v>
      </c>
      <c r="P180" s="144">
        <f>O180*H180</f>
        <v>0</v>
      </c>
      <c r="Q180" s="144">
        <v>0</v>
      </c>
      <c r="R180" s="144">
        <f>Q180*H180</f>
        <v>0</v>
      </c>
      <c r="S180" s="144">
        <v>0</v>
      </c>
      <c r="T180" s="145">
        <f>S180*H180</f>
        <v>0</v>
      </c>
      <c r="AR180" s="146" t="s">
        <v>136</v>
      </c>
      <c r="AT180" s="146" t="s">
        <v>132</v>
      </c>
      <c r="AU180" s="146" t="s">
        <v>82</v>
      </c>
      <c r="AY180" s="16" t="s">
        <v>129</v>
      </c>
      <c r="BE180" s="147">
        <f>IF(N180="základní",J180,0)</f>
        <v>0</v>
      </c>
      <c r="BF180" s="147">
        <f>IF(N180="snížená",J180,0)</f>
        <v>0</v>
      </c>
      <c r="BG180" s="147">
        <f>IF(N180="zákl. přenesená",J180,0)</f>
        <v>0</v>
      </c>
      <c r="BH180" s="147">
        <f>IF(N180="sníž. přenesená",J180,0)</f>
        <v>0</v>
      </c>
      <c r="BI180" s="147">
        <f>IF(N180="nulová",J180,0)</f>
        <v>0</v>
      </c>
      <c r="BJ180" s="16" t="s">
        <v>80</v>
      </c>
      <c r="BK180" s="147">
        <f>ROUND(I180*H180,2)</f>
        <v>0</v>
      </c>
      <c r="BL180" s="16" t="s">
        <v>136</v>
      </c>
      <c r="BM180" s="146" t="s">
        <v>198</v>
      </c>
    </row>
    <row r="181" spans="2:65" s="11" customFormat="1" ht="22.9" customHeight="1">
      <c r="B181" s="125"/>
      <c r="D181" s="126" t="s">
        <v>71</v>
      </c>
      <c r="E181" s="134" t="s">
        <v>199</v>
      </c>
      <c r="F181" s="134" t="s">
        <v>200</v>
      </c>
      <c r="J181" s="135">
        <f>BK181</f>
        <v>0</v>
      </c>
      <c r="L181" s="125"/>
      <c r="M181" s="129"/>
      <c r="P181" s="130">
        <f>P182</f>
        <v>163.34569999999999</v>
      </c>
      <c r="R181" s="130">
        <f>R182</f>
        <v>0</v>
      </c>
      <c r="T181" s="131">
        <f>T182</f>
        <v>0</v>
      </c>
      <c r="AR181" s="126" t="s">
        <v>80</v>
      </c>
      <c r="AT181" s="132" t="s">
        <v>71</v>
      </c>
      <c r="AU181" s="132" t="s">
        <v>80</v>
      </c>
      <c r="AY181" s="126" t="s">
        <v>129</v>
      </c>
      <c r="BK181" s="133">
        <f>BK182</f>
        <v>0</v>
      </c>
    </row>
    <row r="182" spans="2:65" s="1" customFormat="1" ht="21.75" customHeight="1">
      <c r="B182" s="111"/>
      <c r="C182" s="136" t="s">
        <v>201</v>
      </c>
      <c r="D182" s="136" t="s">
        <v>132</v>
      </c>
      <c r="E182" s="137" t="s">
        <v>202</v>
      </c>
      <c r="F182" s="138" t="s">
        <v>203</v>
      </c>
      <c r="G182" s="139" t="s">
        <v>185</v>
      </c>
      <c r="H182" s="140">
        <v>35.664999999999999</v>
      </c>
      <c r="I182" s="220">
        <v>0</v>
      </c>
      <c r="J182" s="141">
        <f>ROUND(I182*H182,2)</f>
        <v>0</v>
      </c>
      <c r="K182" s="142"/>
      <c r="L182" s="30"/>
      <c r="M182" s="143" t="s">
        <v>1</v>
      </c>
      <c r="N182" s="110" t="s">
        <v>37</v>
      </c>
      <c r="O182" s="144">
        <v>4.58</v>
      </c>
      <c r="P182" s="144">
        <f>O182*H182</f>
        <v>163.34569999999999</v>
      </c>
      <c r="Q182" s="144">
        <v>0</v>
      </c>
      <c r="R182" s="144">
        <f>Q182*H182</f>
        <v>0</v>
      </c>
      <c r="S182" s="144">
        <v>0</v>
      </c>
      <c r="T182" s="145">
        <f>S182*H182</f>
        <v>0</v>
      </c>
      <c r="AR182" s="146" t="s">
        <v>136</v>
      </c>
      <c r="AT182" s="146" t="s">
        <v>132</v>
      </c>
      <c r="AU182" s="146" t="s">
        <v>82</v>
      </c>
      <c r="AY182" s="16" t="s">
        <v>129</v>
      </c>
      <c r="BE182" s="147">
        <f>IF(N182="základní",J182,0)</f>
        <v>0</v>
      </c>
      <c r="BF182" s="147">
        <f>IF(N182="snížená",J182,0)</f>
        <v>0</v>
      </c>
      <c r="BG182" s="147">
        <f>IF(N182="zákl. přenesená",J182,0)</f>
        <v>0</v>
      </c>
      <c r="BH182" s="147">
        <f>IF(N182="sníž. přenesená",J182,0)</f>
        <v>0</v>
      </c>
      <c r="BI182" s="147">
        <f>IF(N182="nulová",J182,0)</f>
        <v>0</v>
      </c>
      <c r="BJ182" s="16" t="s">
        <v>80</v>
      </c>
      <c r="BK182" s="147">
        <f>ROUND(I182*H182,2)</f>
        <v>0</v>
      </c>
      <c r="BL182" s="16" t="s">
        <v>136</v>
      </c>
      <c r="BM182" s="146" t="s">
        <v>204</v>
      </c>
    </row>
    <row r="183" spans="2:65" s="11" customFormat="1" ht="25.9" customHeight="1">
      <c r="B183" s="125"/>
      <c r="D183" s="126" t="s">
        <v>71</v>
      </c>
      <c r="E183" s="127" t="s">
        <v>205</v>
      </c>
      <c r="F183" s="127" t="s">
        <v>206</v>
      </c>
      <c r="J183" s="128">
        <f>BK183</f>
        <v>0</v>
      </c>
      <c r="L183" s="125"/>
      <c r="M183" s="129"/>
      <c r="P183" s="130">
        <f>P184+P189+P197+P217+P225+P245</f>
        <v>3610.741082</v>
      </c>
      <c r="R183" s="130">
        <f>R184+R189+R197+R217+R225+R245</f>
        <v>48.722937369999997</v>
      </c>
      <c r="T183" s="131">
        <f>T184+T189+T197+T217+T225+T245</f>
        <v>20.406936649999999</v>
      </c>
      <c r="AR183" s="126" t="s">
        <v>82</v>
      </c>
      <c r="AT183" s="132" t="s">
        <v>71</v>
      </c>
      <c r="AU183" s="132" t="s">
        <v>72</v>
      </c>
      <c r="AY183" s="126" t="s">
        <v>129</v>
      </c>
      <c r="BK183" s="133">
        <f>BK184+BK189+BK197+BK217+BK225+BK245</f>
        <v>0</v>
      </c>
    </row>
    <row r="184" spans="2:65" s="11" customFormat="1" ht="22.9" customHeight="1">
      <c r="B184" s="125"/>
      <c r="D184" s="126" t="s">
        <v>71</v>
      </c>
      <c r="E184" s="134" t="s">
        <v>207</v>
      </c>
      <c r="F184" s="134" t="s">
        <v>208</v>
      </c>
      <c r="J184" s="135">
        <f>BK184</f>
        <v>0</v>
      </c>
      <c r="L184" s="125"/>
      <c r="M184" s="129"/>
      <c r="P184" s="130">
        <f>SUM(P185:P188)</f>
        <v>455.92862699999995</v>
      </c>
      <c r="R184" s="130">
        <f>SUM(R185:R188)</f>
        <v>12.430934069999999</v>
      </c>
      <c r="T184" s="131">
        <f>SUM(T185:T188)</f>
        <v>0</v>
      </c>
      <c r="AR184" s="126" t="s">
        <v>82</v>
      </c>
      <c r="AT184" s="132" t="s">
        <v>71</v>
      </c>
      <c r="AU184" s="132" t="s">
        <v>80</v>
      </c>
      <c r="AY184" s="126" t="s">
        <v>129</v>
      </c>
      <c r="BK184" s="133">
        <f>SUM(BK185:BK188)</f>
        <v>0</v>
      </c>
    </row>
    <row r="185" spans="2:65" s="1" customFormat="1" ht="37.9" customHeight="1">
      <c r="B185" s="111"/>
      <c r="C185" s="136" t="s">
        <v>209</v>
      </c>
      <c r="D185" s="136" t="s">
        <v>132</v>
      </c>
      <c r="E185" s="137" t="s">
        <v>210</v>
      </c>
      <c r="F185" s="138" t="s">
        <v>211</v>
      </c>
      <c r="G185" s="139" t="s">
        <v>135</v>
      </c>
      <c r="H185" s="140">
        <v>348.303</v>
      </c>
      <c r="I185" s="220">
        <v>0</v>
      </c>
      <c r="J185" s="141">
        <f>ROUND(I185*H185,2)</f>
        <v>0</v>
      </c>
      <c r="K185" s="142"/>
      <c r="L185" s="30"/>
      <c r="M185" s="143" t="s">
        <v>1</v>
      </c>
      <c r="N185" s="110" t="s">
        <v>37</v>
      </c>
      <c r="O185" s="144">
        <v>1.3089999999999999</v>
      </c>
      <c r="P185" s="144">
        <f>O185*H185</f>
        <v>455.92862699999995</v>
      </c>
      <c r="Q185" s="144">
        <v>3.569E-2</v>
      </c>
      <c r="R185" s="144">
        <f>Q185*H185</f>
        <v>12.430934069999999</v>
      </c>
      <c r="S185" s="144">
        <v>0</v>
      </c>
      <c r="T185" s="145">
        <f>S185*H185</f>
        <v>0</v>
      </c>
      <c r="AR185" s="146" t="s">
        <v>212</v>
      </c>
      <c r="AT185" s="146" t="s">
        <v>132</v>
      </c>
      <c r="AU185" s="146" t="s">
        <v>82</v>
      </c>
      <c r="AY185" s="16" t="s">
        <v>129</v>
      </c>
      <c r="BE185" s="147">
        <f>IF(N185="základní",J185,0)</f>
        <v>0</v>
      </c>
      <c r="BF185" s="147">
        <f>IF(N185="snížená",J185,0)</f>
        <v>0</v>
      </c>
      <c r="BG185" s="147">
        <f>IF(N185="zákl. přenesená",J185,0)</f>
        <v>0</v>
      </c>
      <c r="BH185" s="147">
        <f>IF(N185="sníž. přenesená",J185,0)</f>
        <v>0</v>
      </c>
      <c r="BI185" s="147">
        <f>IF(N185="nulová",J185,0)</f>
        <v>0</v>
      </c>
      <c r="BJ185" s="16" t="s">
        <v>80</v>
      </c>
      <c r="BK185" s="147">
        <f>ROUND(I185*H185,2)</f>
        <v>0</v>
      </c>
      <c r="BL185" s="16" t="s">
        <v>212</v>
      </c>
      <c r="BM185" s="146" t="s">
        <v>213</v>
      </c>
    </row>
    <row r="186" spans="2:65" s="13" customFormat="1">
      <c r="B186" s="154"/>
      <c r="D186" s="149" t="s">
        <v>138</v>
      </c>
      <c r="E186" s="155" t="s">
        <v>1</v>
      </c>
      <c r="F186" s="156" t="s">
        <v>155</v>
      </c>
      <c r="H186" s="157">
        <v>348.303</v>
      </c>
      <c r="L186" s="154"/>
      <c r="M186" s="158"/>
      <c r="T186" s="159"/>
      <c r="AT186" s="155" t="s">
        <v>138</v>
      </c>
      <c r="AU186" s="155" t="s">
        <v>82</v>
      </c>
      <c r="AV186" s="13" t="s">
        <v>82</v>
      </c>
      <c r="AW186" s="13" t="s">
        <v>26</v>
      </c>
      <c r="AX186" s="13" t="s">
        <v>72</v>
      </c>
      <c r="AY186" s="155" t="s">
        <v>129</v>
      </c>
    </row>
    <row r="187" spans="2:65" s="14" customFormat="1">
      <c r="B187" s="160"/>
      <c r="D187" s="149" t="s">
        <v>138</v>
      </c>
      <c r="E187" s="161" t="s">
        <v>1</v>
      </c>
      <c r="F187" s="162" t="s">
        <v>145</v>
      </c>
      <c r="H187" s="163">
        <v>348.303</v>
      </c>
      <c r="L187" s="160"/>
      <c r="M187" s="164"/>
      <c r="T187" s="165"/>
      <c r="AT187" s="161" t="s">
        <v>138</v>
      </c>
      <c r="AU187" s="161" t="s">
        <v>82</v>
      </c>
      <c r="AV187" s="14" t="s">
        <v>136</v>
      </c>
      <c r="AW187" s="14" t="s">
        <v>26</v>
      </c>
      <c r="AX187" s="14" t="s">
        <v>80</v>
      </c>
      <c r="AY187" s="161" t="s">
        <v>129</v>
      </c>
    </row>
    <row r="188" spans="2:65" s="1" customFormat="1" ht="24.2" customHeight="1">
      <c r="B188" s="111"/>
      <c r="C188" s="136" t="s">
        <v>214</v>
      </c>
      <c r="D188" s="136" t="s">
        <v>132</v>
      </c>
      <c r="E188" s="137" t="s">
        <v>215</v>
      </c>
      <c r="F188" s="138" t="s">
        <v>216</v>
      </c>
      <c r="G188" s="139" t="s">
        <v>217</v>
      </c>
      <c r="H188" s="140">
        <v>7314.3630000000003</v>
      </c>
      <c r="I188" s="220">
        <v>0</v>
      </c>
      <c r="J188" s="141">
        <f>ROUND(I188*H188,2)</f>
        <v>0</v>
      </c>
      <c r="K188" s="142"/>
      <c r="L188" s="30"/>
      <c r="M188" s="143" t="s">
        <v>1</v>
      </c>
      <c r="N188" s="110" t="s">
        <v>37</v>
      </c>
      <c r="O188" s="144">
        <v>0</v>
      </c>
      <c r="P188" s="144">
        <f>O188*H188</f>
        <v>0</v>
      </c>
      <c r="Q188" s="144">
        <v>0</v>
      </c>
      <c r="R188" s="144">
        <f>Q188*H188</f>
        <v>0</v>
      </c>
      <c r="S188" s="144">
        <v>0</v>
      </c>
      <c r="T188" s="145">
        <f>S188*H188</f>
        <v>0</v>
      </c>
      <c r="AR188" s="146" t="s">
        <v>212</v>
      </c>
      <c r="AT188" s="146" t="s">
        <v>132</v>
      </c>
      <c r="AU188" s="146" t="s">
        <v>82</v>
      </c>
      <c r="AY188" s="16" t="s">
        <v>129</v>
      </c>
      <c r="BE188" s="147">
        <f>IF(N188="základní",J188,0)</f>
        <v>0</v>
      </c>
      <c r="BF188" s="147">
        <f>IF(N188="snížená",J188,0)</f>
        <v>0</v>
      </c>
      <c r="BG188" s="147">
        <f>IF(N188="zákl. přenesená",J188,0)</f>
        <v>0</v>
      </c>
      <c r="BH188" s="147">
        <f>IF(N188="sníž. přenesená",J188,0)</f>
        <v>0</v>
      </c>
      <c r="BI188" s="147">
        <f>IF(N188="nulová",J188,0)</f>
        <v>0</v>
      </c>
      <c r="BJ188" s="16" t="s">
        <v>80</v>
      </c>
      <c r="BK188" s="147">
        <f>ROUND(I188*H188,2)</f>
        <v>0</v>
      </c>
      <c r="BL188" s="16" t="s">
        <v>212</v>
      </c>
      <c r="BM188" s="146" t="s">
        <v>218</v>
      </c>
    </row>
    <row r="189" spans="2:65" s="11" customFormat="1" ht="22.9" customHeight="1">
      <c r="B189" s="125"/>
      <c r="D189" s="126" t="s">
        <v>71</v>
      </c>
      <c r="E189" s="134" t="s">
        <v>219</v>
      </c>
      <c r="F189" s="134" t="s">
        <v>220</v>
      </c>
      <c r="J189" s="135">
        <f>BK189</f>
        <v>0</v>
      </c>
      <c r="L189" s="125"/>
      <c r="M189" s="129"/>
      <c r="P189" s="130">
        <f>SUM(P190:P196)</f>
        <v>0</v>
      </c>
      <c r="R189" s="130">
        <f>SUM(R190:R196)</f>
        <v>0</v>
      </c>
      <c r="T189" s="131">
        <f>SUM(T190:T196)</f>
        <v>0</v>
      </c>
      <c r="AR189" s="126" t="s">
        <v>82</v>
      </c>
      <c r="AT189" s="132" t="s">
        <v>71</v>
      </c>
      <c r="AU189" s="132" t="s">
        <v>80</v>
      </c>
      <c r="AY189" s="126" t="s">
        <v>129</v>
      </c>
      <c r="BK189" s="133">
        <f>SUM(BK190:BK196)</f>
        <v>0</v>
      </c>
    </row>
    <row r="190" spans="2:65" s="1" customFormat="1" ht="24.2" customHeight="1">
      <c r="B190" s="111"/>
      <c r="C190" s="136" t="s">
        <v>8</v>
      </c>
      <c r="D190" s="136" t="s">
        <v>132</v>
      </c>
      <c r="E190" s="137" t="s">
        <v>221</v>
      </c>
      <c r="F190" s="138" t="s">
        <v>222</v>
      </c>
      <c r="G190" s="139" t="s">
        <v>223</v>
      </c>
      <c r="H190" s="140">
        <v>16</v>
      </c>
      <c r="I190" s="220">
        <v>0</v>
      </c>
      <c r="J190" s="141">
        <f>ROUND(I190*H190,2)</f>
        <v>0</v>
      </c>
      <c r="K190" s="142"/>
      <c r="L190" s="30"/>
      <c r="M190" s="143" t="s">
        <v>1</v>
      </c>
      <c r="N190" s="110" t="s">
        <v>37</v>
      </c>
      <c r="O190" s="144">
        <v>0</v>
      </c>
      <c r="P190" s="144">
        <f>O190*H190</f>
        <v>0</v>
      </c>
      <c r="Q190" s="144">
        <v>0</v>
      </c>
      <c r="R190" s="144">
        <f>Q190*H190</f>
        <v>0</v>
      </c>
      <c r="S190" s="144">
        <v>0</v>
      </c>
      <c r="T190" s="145">
        <f>S190*H190</f>
        <v>0</v>
      </c>
      <c r="AR190" s="146" t="s">
        <v>212</v>
      </c>
      <c r="AT190" s="146" t="s">
        <v>132</v>
      </c>
      <c r="AU190" s="146" t="s">
        <v>82</v>
      </c>
      <c r="AY190" s="16" t="s">
        <v>129</v>
      </c>
      <c r="BE190" s="147">
        <f>IF(N190="základní",J190,0)</f>
        <v>0</v>
      </c>
      <c r="BF190" s="147">
        <f>IF(N190="snížená",J190,0)</f>
        <v>0</v>
      </c>
      <c r="BG190" s="147">
        <f>IF(N190="zákl. přenesená",J190,0)</f>
        <v>0</v>
      </c>
      <c r="BH190" s="147">
        <f>IF(N190="sníž. přenesená",J190,0)</f>
        <v>0</v>
      </c>
      <c r="BI190" s="147">
        <f>IF(N190="nulová",J190,0)</f>
        <v>0</v>
      </c>
      <c r="BJ190" s="16" t="s">
        <v>80</v>
      </c>
      <c r="BK190" s="147">
        <f>ROUND(I190*H190,2)</f>
        <v>0</v>
      </c>
      <c r="BL190" s="16" t="s">
        <v>212</v>
      </c>
      <c r="BM190" s="146" t="s">
        <v>224</v>
      </c>
    </row>
    <row r="191" spans="2:65" s="13" customFormat="1">
      <c r="B191" s="154"/>
      <c r="D191" s="149" t="s">
        <v>138</v>
      </c>
      <c r="E191" s="155" t="s">
        <v>1</v>
      </c>
      <c r="F191" s="156" t="s">
        <v>212</v>
      </c>
      <c r="H191" s="157">
        <v>16</v>
      </c>
      <c r="L191" s="154"/>
      <c r="M191" s="158"/>
      <c r="T191" s="159"/>
      <c r="AT191" s="155" t="s">
        <v>138</v>
      </c>
      <c r="AU191" s="155" t="s">
        <v>82</v>
      </c>
      <c r="AV191" s="13" t="s">
        <v>82</v>
      </c>
      <c r="AW191" s="13" t="s">
        <v>26</v>
      </c>
      <c r="AX191" s="13" t="s">
        <v>72</v>
      </c>
      <c r="AY191" s="155" t="s">
        <v>129</v>
      </c>
    </row>
    <row r="192" spans="2:65" s="14" customFormat="1">
      <c r="B192" s="160"/>
      <c r="D192" s="149" t="s">
        <v>138</v>
      </c>
      <c r="E192" s="161" t="s">
        <v>1</v>
      </c>
      <c r="F192" s="162" t="s">
        <v>145</v>
      </c>
      <c r="H192" s="163">
        <v>16</v>
      </c>
      <c r="L192" s="160"/>
      <c r="M192" s="164"/>
      <c r="T192" s="165"/>
      <c r="AT192" s="161" t="s">
        <v>138</v>
      </c>
      <c r="AU192" s="161" t="s">
        <v>82</v>
      </c>
      <c r="AV192" s="14" t="s">
        <v>136</v>
      </c>
      <c r="AW192" s="14" t="s">
        <v>26</v>
      </c>
      <c r="AX192" s="14" t="s">
        <v>80</v>
      </c>
      <c r="AY192" s="161" t="s">
        <v>129</v>
      </c>
    </row>
    <row r="193" spans="2:65" s="1" customFormat="1" ht="16.5" customHeight="1">
      <c r="B193" s="111"/>
      <c r="C193" s="136" t="s">
        <v>212</v>
      </c>
      <c r="D193" s="136" t="s">
        <v>132</v>
      </c>
      <c r="E193" s="137" t="s">
        <v>225</v>
      </c>
      <c r="F193" s="138" t="s">
        <v>226</v>
      </c>
      <c r="G193" s="139" t="s">
        <v>223</v>
      </c>
      <c r="H193" s="140">
        <v>1</v>
      </c>
      <c r="I193" s="220">
        <v>0</v>
      </c>
      <c r="J193" s="141">
        <f>ROUND(I193*H193,2)</f>
        <v>0</v>
      </c>
      <c r="K193" s="142"/>
      <c r="L193" s="30"/>
      <c r="M193" s="143" t="s">
        <v>1</v>
      </c>
      <c r="N193" s="110" t="s">
        <v>37</v>
      </c>
      <c r="O193" s="144">
        <v>0</v>
      </c>
      <c r="P193" s="144">
        <f>O193*H193</f>
        <v>0</v>
      </c>
      <c r="Q193" s="144">
        <v>0</v>
      </c>
      <c r="R193" s="144">
        <f>Q193*H193</f>
        <v>0</v>
      </c>
      <c r="S193" s="144">
        <v>0</v>
      </c>
      <c r="T193" s="145">
        <f>S193*H193</f>
        <v>0</v>
      </c>
      <c r="AR193" s="146" t="s">
        <v>212</v>
      </c>
      <c r="AT193" s="146" t="s">
        <v>132</v>
      </c>
      <c r="AU193" s="146" t="s">
        <v>82</v>
      </c>
      <c r="AY193" s="16" t="s">
        <v>129</v>
      </c>
      <c r="BE193" s="147">
        <f>IF(N193="základní",J193,0)</f>
        <v>0</v>
      </c>
      <c r="BF193" s="147">
        <f>IF(N193="snížená",J193,0)</f>
        <v>0</v>
      </c>
      <c r="BG193" s="147">
        <f>IF(N193="zákl. přenesená",J193,0)</f>
        <v>0</v>
      </c>
      <c r="BH193" s="147">
        <f>IF(N193="sníž. přenesená",J193,0)</f>
        <v>0</v>
      </c>
      <c r="BI193" s="147">
        <f>IF(N193="nulová",J193,0)</f>
        <v>0</v>
      </c>
      <c r="BJ193" s="16" t="s">
        <v>80</v>
      </c>
      <c r="BK193" s="147">
        <f>ROUND(I193*H193,2)</f>
        <v>0</v>
      </c>
      <c r="BL193" s="16" t="s">
        <v>212</v>
      </c>
      <c r="BM193" s="146" t="s">
        <v>227</v>
      </c>
    </row>
    <row r="194" spans="2:65" s="13" customFormat="1">
      <c r="B194" s="154"/>
      <c r="D194" s="149" t="s">
        <v>138</v>
      </c>
      <c r="E194" s="155" t="s">
        <v>1</v>
      </c>
      <c r="F194" s="156" t="s">
        <v>80</v>
      </c>
      <c r="H194" s="157">
        <v>1</v>
      </c>
      <c r="L194" s="154"/>
      <c r="M194" s="158"/>
      <c r="T194" s="159"/>
      <c r="AT194" s="155" t="s">
        <v>138</v>
      </c>
      <c r="AU194" s="155" t="s">
        <v>82</v>
      </c>
      <c r="AV194" s="13" t="s">
        <v>82</v>
      </c>
      <c r="AW194" s="13" t="s">
        <v>26</v>
      </c>
      <c r="AX194" s="13" t="s">
        <v>72</v>
      </c>
      <c r="AY194" s="155" t="s">
        <v>129</v>
      </c>
    </row>
    <row r="195" spans="2:65" s="14" customFormat="1">
      <c r="B195" s="160"/>
      <c r="D195" s="149" t="s">
        <v>138</v>
      </c>
      <c r="E195" s="161" t="s">
        <v>1</v>
      </c>
      <c r="F195" s="162" t="s">
        <v>145</v>
      </c>
      <c r="H195" s="163">
        <v>1</v>
      </c>
      <c r="L195" s="160"/>
      <c r="M195" s="164"/>
      <c r="T195" s="165"/>
      <c r="AT195" s="161" t="s">
        <v>138</v>
      </c>
      <c r="AU195" s="161" t="s">
        <v>82</v>
      </c>
      <c r="AV195" s="14" t="s">
        <v>136</v>
      </c>
      <c r="AW195" s="14" t="s">
        <v>26</v>
      </c>
      <c r="AX195" s="14" t="s">
        <v>80</v>
      </c>
      <c r="AY195" s="161" t="s">
        <v>129</v>
      </c>
    </row>
    <row r="196" spans="2:65" s="1" customFormat="1" ht="24.2" customHeight="1">
      <c r="B196" s="111"/>
      <c r="C196" s="136" t="s">
        <v>228</v>
      </c>
      <c r="D196" s="136" t="s">
        <v>132</v>
      </c>
      <c r="E196" s="137" t="s">
        <v>229</v>
      </c>
      <c r="F196" s="138" t="s">
        <v>230</v>
      </c>
      <c r="G196" s="139" t="s">
        <v>217</v>
      </c>
      <c r="H196" s="140">
        <v>1828</v>
      </c>
      <c r="I196" s="220">
        <v>0</v>
      </c>
      <c r="J196" s="141">
        <f>ROUND(I196*H196,2)</f>
        <v>0</v>
      </c>
      <c r="K196" s="142"/>
      <c r="L196" s="30"/>
      <c r="M196" s="143" t="s">
        <v>1</v>
      </c>
      <c r="N196" s="110" t="s">
        <v>37</v>
      </c>
      <c r="O196" s="144">
        <v>0</v>
      </c>
      <c r="P196" s="144">
        <f>O196*H196</f>
        <v>0</v>
      </c>
      <c r="Q196" s="144">
        <v>0</v>
      </c>
      <c r="R196" s="144">
        <f>Q196*H196</f>
        <v>0</v>
      </c>
      <c r="S196" s="144">
        <v>0</v>
      </c>
      <c r="T196" s="145">
        <f>S196*H196</f>
        <v>0</v>
      </c>
      <c r="AR196" s="146" t="s">
        <v>212</v>
      </c>
      <c r="AT196" s="146" t="s">
        <v>132</v>
      </c>
      <c r="AU196" s="146" t="s">
        <v>82</v>
      </c>
      <c r="AY196" s="16" t="s">
        <v>129</v>
      </c>
      <c r="BE196" s="147">
        <f>IF(N196="základní",J196,0)</f>
        <v>0</v>
      </c>
      <c r="BF196" s="147">
        <f>IF(N196="snížená",J196,0)</f>
        <v>0</v>
      </c>
      <c r="BG196" s="147">
        <f>IF(N196="zákl. přenesená",J196,0)</f>
        <v>0</v>
      </c>
      <c r="BH196" s="147">
        <f>IF(N196="sníž. přenesená",J196,0)</f>
        <v>0</v>
      </c>
      <c r="BI196" s="147">
        <f>IF(N196="nulová",J196,0)</f>
        <v>0</v>
      </c>
      <c r="BJ196" s="16" t="s">
        <v>80</v>
      </c>
      <c r="BK196" s="147">
        <f>ROUND(I196*H196,2)</f>
        <v>0</v>
      </c>
      <c r="BL196" s="16" t="s">
        <v>212</v>
      </c>
      <c r="BM196" s="146" t="s">
        <v>231</v>
      </c>
    </row>
    <row r="197" spans="2:65" s="11" customFormat="1" ht="22.9" customHeight="1">
      <c r="B197" s="125"/>
      <c r="D197" s="126" t="s">
        <v>71</v>
      </c>
      <c r="E197" s="134" t="s">
        <v>232</v>
      </c>
      <c r="F197" s="134" t="s">
        <v>233</v>
      </c>
      <c r="J197" s="135">
        <f>BK197</f>
        <v>0</v>
      </c>
      <c r="L197" s="125"/>
      <c r="M197" s="129"/>
      <c r="P197" s="130">
        <f>SUM(P198:P216)</f>
        <v>328.88845500000002</v>
      </c>
      <c r="R197" s="130">
        <f>SUM(R198:R216)</f>
        <v>8.1954482999999989</v>
      </c>
      <c r="T197" s="131">
        <f>SUM(T198:T216)</f>
        <v>16.488036649999998</v>
      </c>
      <c r="AR197" s="126" t="s">
        <v>82</v>
      </c>
      <c r="AT197" s="132" t="s">
        <v>71</v>
      </c>
      <c r="AU197" s="132" t="s">
        <v>80</v>
      </c>
      <c r="AY197" s="126" t="s">
        <v>129</v>
      </c>
      <c r="BK197" s="133">
        <f>SUM(BK198:BK216)</f>
        <v>0</v>
      </c>
    </row>
    <row r="198" spans="2:65" s="1" customFormat="1" ht="16.5" customHeight="1">
      <c r="B198" s="111"/>
      <c r="C198" s="136" t="s">
        <v>234</v>
      </c>
      <c r="D198" s="136" t="s">
        <v>132</v>
      </c>
      <c r="E198" s="137" t="s">
        <v>235</v>
      </c>
      <c r="F198" s="138" t="s">
        <v>236</v>
      </c>
      <c r="G198" s="139" t="s">
        <v>135</v>
      </c>
      <c r="H198" s="140">
        <v>198.245</v>
      </c>
      <c r="I198" s="220">
        <v>0</v>
      </c>
      <c r="J198" s="141">
        <f>ROUND(I198*H198,2)</f>
        <v>0</v>
      </c>
      <c r="K198" s="142"/>
      <c r="L198" s="30"/>
      <c r="M198" s="143" t="s">
        <v>1</v>
      </c>
      <c r="N198" s="110" t="s">
        <v>37</v>
      </c>
      <c r="O198" s="144">
        <v>2.4E-2</v>
      </c>
      <c r="P198" s="144">
        <f>O198*H198</f>
        <v>4.7578800000000001</v>
      </c>
      <c r="Q198" s="144">
        <v>0</v>
      </c>
      <c r="R198" s="144">
        <f>Q198*H198</f>
        <v>0</v>
      </c>
      <c r="S198" s="144">
        <v>0</v>
      </c>
      <c r="T198" s="145">
        <f>S198*H198</f>
        <v>0</v>
      </c>
      <c r="AR198" s="146" t="s">
        <v>212</v>
      </c>
      <c r="AT198" s="146" t="s">
        <v>132</v>
      </c>
      <c r="AU198" s="146" t="s">
        <v>82</v>
      </c>
      <c r="AY198" s="16" t="s">
        <v>129</v>
      </c>
      <c r="BE198" s="147">
        <f>IF(N198="základní",J198,0)</f>
        <v>0</v>
      </c>
      <c r="BF198" s="147">
        <f>IF(N198="snížená",J198,0)</f>
        <v>0</v>
      </c>
      <c r="BG198" s="147">
        <f>IF(N198="zákl. přenesená",J198,0)</f>
        <v>0</v>
      </c>
      <c r="BH198" s="147">
        <f>IF(N198="sníž. přenesená",J198,0)</f>
        <v>0</v>
      </c>
      <c r="BI198" s="147">
        <f>IF(N198="nulová",J198,0)</f>
        <v>0</v>
      </c>
      <c r="BJ198" s="16" t="s">
        <v>80</v>
      </c>
      <c r="BK198" s="147">
        <f>ROUND(I198*H198,2)</f>
        <v>0</v>
      </c>
      <c r="BL198" s="16" t="s">
        <v>212</v>
      </c>
      <c r="BM198" s="146" t="s">
        <v>237</v>
      </c>
    </row>
    <row r="199" spans="2:65" s="1" customFormat="1" ht="16.5" customHeight="1">
      <c r="B199" s="111"/>
      <c r="C199" s="136" t="s">
        <v>238</v>
      </c>
      <c r="D199" s="136" t="s">
        <v>132</v>
      </c>
      <c r="E199" s="137" t="s">
        <v>239</v>
      </c>
      <c r="F199" s="138" t="s">
        <v>240</v>
      </c>
      <c r="G199" s="139" t="s">
        <v>135</v>
      </c>
      <c r="H199" s="140">
        <v>198.245</v>
      </c>
      <c r="I199" s="220">
        <v>0</v>
      </c>
      <c r="J199" s="141">
        <f>ROUND(I199*H199,2)</f>
        <v>0</v>
      </c>
      <c r="K199" s="142"/>
      <c r="L199" s="30"/>
      <c r="M199" s="143" t="s">
        <v>1</v>
      </c>
      <c r="N199" s="110" t="s">
        <v>37</v>
      </c>
      <c r="O199" s="144">
        <v>4.3999999999999997E-2</v>
      </c>
      <c r="P199" s="144">
        <f>O199*H199</f>
        <v>8.7227800000000002</v>
      </c>
      <c r="Q199" s="144">
        <v>2.9999999999999997E-4</v>
      </c>
      <c r="R199" s="144">
        <f>Q199*H199</f>
        <v>5.9473499999999999E-2</v>
      </c>
      <c r="S199" s="144">
        <v>0</v>
      </c>
      <c r="T199" s="145">
        <f>S199*H199</f>
        <v>0</v>
      </c>
      <c r="AR199" s="146" t="s">
        <v>212</v>
      </c>
      <c r="AT199" s="146" t="s">
        <v>132</v>
      </c>
      <c r="AU199" s="146" t="s">
        <v>82</v>
      </c>
      <c r="AY199" s="16" t="s">
        <v>129</v>
      </c>
      <c r="BE199" s="147">
        <f>IF(N199="základní",J199,0)</f>
        <v>0</v>
      </c>
      <c r="BF199" s="147">
        <f>IF(N199="snížená",J199,0)</f>
        <v>0</v>
      </c>
      <c r="BG199" s="147">
        <f>IF(N199="zákl. přenesená",J199,0)</f>
        <v>0</v>
      </c>
      <c r="BH199" s="147">
        <f>IF(N199="sníž. přenesená",J199,0)</f>
        <v>0</v>
      </c>
      <c r="BI199" s="147">
        <f>IF(N199="nulová",J199,0)</f>
        <v>0</v>
      </c>
      <c r="BJ199" s="16" t="s">
        <v>80</v>
      </c>
      <c r="BK199" s="147">
        <f>ROUND(I199*H199,2)</f>
        <v>0</v>
      </c>
      <c r="BL199" s="16" t="s">
        <v>212</v>
      </c>
      <c r="BM199" s="146" t="s">
        <v>241</v>
      </c>
    </row>
    <row r="200" spans="2:65" s="1" customFormat="1" ht="24.2" customHeight="1">
      <c r="B200" s="111"/>
      <c r="C200" s="136" t="s">
        <v>242</v>
      </c>
      <c r="D200" s="136" t="s">
        <v>132</v>
      </c>
      <c r="E200" s="137" t="s">
        <v>243</v>
      </c>
      <c r="F200" s="138" t="s">
        <v>244</v>
      </c>
      <c r="G200" s="139" t="s">
        <v>135</v>
      </c>
      <c r="H200" s="140">
        <v>198.245</v>
      </c>
      <c r="I200" s="220">
        <v>0</v>
      </c>
      <c r="J200" s="141">
        <f>ROUND(I200*H200,2)</f>
        <v>0</v>
      </c>
      <c r="K200" s="142"/>
      <c r="L200" s="30"/>
      <c r="M200" s="143" t="s">
        <v>1</v>
      </c>
      <c r="N200" s="110" t="s">
        <v>37</v>
      </c>
      <c r="O200" s="144">
        <v>0.245</v>
      </c>
      <c r="P200" s="144">
        <f>O200*H200</f>
        <v>48.570025000000001</v>
      </c>
      <c r="Q200" s="144">
        <v>7.4999999999999997E-3</v>
      </c>
      <c r="R200" s="144">
        <f>Q200*H200</f>
        <v>1.4868375</v>
      </c>
      <c r="S200" s="144">
        <v>0</v>
      </c>
      <c r="T200" s="145">
        <f>S200*H200</f>
        <v>0</v>
      </c>
      <c r="AR200" s="146" t="s">
        <v>212</v>
      </c>
      <c r="AT200" s="146" t="s">
        <v>132</v>
      </c>
      <c r="AU200" s="146" t="s">
        <v>82</v>
      </c>
      <c r="AY200" s="16" t="s">
        <v>129</v>
      </c>
      <c r="BE200" s="147">
        <f>IF(N200="základní",J200,0)</f>
        <v>0</v>
      </c>
      <c r="BF200" s="147">
        <f>IF(N200="snížená",J200,0)</f>
        <v>0</v>
      </c>
      <c r="BG200" s="147">
        <f>IF(N200="zákl. přenesená",J200,0)</f>
        <v>0</v>
      </c>
      <c r="BH200" s="147">
        <f>IF(N200="sníž. přenesená",J200,0)</f>
        <v>0</v>
      </c>
      <c r="BI200" s="147">
        <f>IF(N200="nulová",J200,0)</f>
        <v>0</v>
      </c>
      <c r="BJ200" s="16" t="s">
        <v>80</v>
      </c>
      <c r="BK200" s="147">
        <f>ROUND(I200*H200,2)</f>
        <v>0</v>
      </c>
      <c r="BL200" s="16" t="s">
        <v>212</v>
      </c>
      <c r="BM200" s="146" t="s">
        <v>245</v>
      </c>
    </row>
    <row r="201" spans="2:65" s="1" customFormat="1" ht="16.5" customHeight="1">
      <c r="B201" s="111"/>
      <c r="C201" s="136" t="s">
        <v>7</v>
      </c>
      <c r="D201" s="136" t="s">
        <v>132</v>
      </c>
      <c r="E201" s="137" t="s">
        <v>246</v>
      </c>
      <c r="F201" s="138" t="s">
        <v>247</v>
      </c>
      <c r="G201" s="139" t="s">
        <v>135</v>
      </c>
      <c r="H201" s="140">
        <v>198.245</v>
      </c>
      <c r="I201" s="220">
        <v>0</v>
      </c>
      <c r="J201" s="141">
        <f>ROUND(I201*H201,2)</f>
        <v>0</v>
      </c>
      <c r="K201" s="142"/>
      <c r="L201" s="30"/>
      <c r="M201" s="143" t="s">
        <v>1</v>
      </c>
      <c r="N201" s="110" t="s">
        <v>37</v>
      </c>
      <c r="O201" s="144">
        <v>0.36799999999999999</v>
      </c>
      <c r="P201" s="144">
        <f>O201*H201</f>
        <v>72.954160000000002</v>
      </c>
      <c r="Q201" s="144">
        <v>0</v>
      </c>
      <c r="R201" s="144">
        <f>Q201*H201</f>
        <v>0</v>
      </c>
      <c r="S201" s="144">
        <v>8.3169999999999994E-2</v>
      </c>
      <c r="T201" s="145">
        <f>S201*H201</f>
        <v>16.488036649999998</v>
      </c>
      <c r="AR201" s="146" t="s">
        <v>212</v>
      </c>
      <c r="AT201" s="146" t="s">
        <v>132</v>
      </c>
      <c r="AU201" s="146" t="s">
        <v>82</v>
      </c>
      <c r="AY201" s="16" t="s">
        <v>129</v>
      </c>
      <c r="BE201" s="147">
        <f>IF(N201="základní",J201,0)</f>
        <v>0</v>
      </c>
      <c r="BF201" s="147">
        <f>IF(N201="snížená",J201,0)</f>
        <v>0</v>
      </c>
      <c r="BG201" s="147">
        <f>IF(N201="zákl. přenesená",J201,0)</f>
        <v>0</v>
      </c>
      <c r="BH201" s="147">
        <f>IF(N201="sníž. přenesená",J201,0)</f>
        <v>0</v>
      </c>
      <c r="BI201" s="147">
        <f>IF(N201="nulová",J201,0)</f>
        <v>0</v>
      </c>
      <c r="BJ201" s="16" t="s">
        <v>80</v>
      </c>
      <c r="BK201" s="147">
        <f>ROUND(I201*H201,2)</f>
        <v>0</v>
      </c>
      <c r="BL201" s="16" t="s">
        <v>212</v>
      </c>
      <c r="BM201" s="146" t="s">
        <v>248</v>
      </c>
    </row>
    <row r="202" spans="2:65" s="13" customFormat="1">
      <c r="B202" s="154"/>
      <c r="D202" s="149" t="s">
        <v>138</v>
      </c>
      <c r="E202" s="155" t="s">
        <v>1</v>
      </c>
      <c r="F202" s="156" t="s">
        <v>249</v>
      </c>
      <c r="H202" s="157">
        <v>84.93</v>
      </c>
      <c r="L202" s="154"/>
      <c r="M202" s="158"/>
      <c r="T202" s="159"/>
      <c r="AT202" s="155" t="s">
        <v>138</v>
      </c>
      <c r="AU202" s="155" t="s">
        <v>82</v>
      </c>
      <c r="AV202" s="13" t="s">
        <v>82</v>
      </c>
      <c r="AW202" s="13" t="s">
        <v>26</v>
      </c>
      <c r="AX202" s="13" t="s">
        <v>72</v>
      </c>
      <c r="AY202" s="155" t="s">
        <v>129</v>
      </c>
    </row>
    <row r="203" spans="2:65" s="13" customFormat="1">
      <c r="B203" s="154"/>
      <c r="D203" s="149" t="s">
        <v>138</v>
      </c>
      <c r="E203" s="155" t="s">
        <v>1</v>
      </c>
      <c r="F203" s="156" t="s">
        <v>250</v>
      </c>
      <c r="H203" s="157">
        <v>46</v>
      </c>
      <c r="L203" s="154"/>
      <c r="M203" s="158"/>
      <c r="T203" s="159"/>
      <c r="AT203" s="155" t="s">
        <v>138</v>
      </c>
      <c r="AU203" s="155" t="s">
        <v>82</v>
      </c>
      <c r="AV203" s="13" t="s">
        <v>82</v>
      </c>
      <c r="AW203" s="13" t="s">
        <v>26</v>
      </c>
      <c r="AX203" s="13" t="s">
        <v>72</v>
      </c>
      <c r="AY203" s="155" t="s">
        <v>129</v>
      </c>
    </row>
    <row r="204" spans="2:65" s="13" customFormat="1">
      <c r="B204" s="154"/>
      <c r="D204" s="149" t="s">
        <v>138</v>
      </c>
      <c r="E204" s="155" t="s">
        <v>1</v>
      </c>
      <c r="F204" s="156" t="s">
        <v>251</v>
      </c>
      <c r="H204" s="157">
        <v>54.1</v>
      </c>
      <c r="L204" s="154"/>
      <c r="M204" s="158"/>
      <c r="T204" s="159"/>
      <c r="AT204" s="155" t="s">
        <v>138</v>
      </c>
      <c r="AU204" s="155" t="s">
        <v>82</v>
      </c>
      <c r="AV204" s="13" t="s">
        <v>82</v>
      </c>
      <c r="AW204" s="13" t="s">
        <v>26</v>
      </c>
      <c r="AX204" s="13" t="s">
        <v>72</v>
      </c>
      <c r="AY204" s="155" t="s">
        <v>129</v>
      </c>
    </row>
    <row r="205" spans="2:65" s="13" customFormat="1">
      <c r="B205" s="154"/>
      <c r="D205" s="149" t="s">
        <v>138</v>
      </c>
      <c r="E205" s="155" t="s">
        <v>1</v>
      </c>
      <c r="F205" s="156" t="s">
        <v>252</v>
      </c>
      <c r="H205" s="157">
        <v>13.215</v>
      </c>
      <c r="L205" s="154"/>
      <c r="M205" s="158"/>
      <c r="T205" s="159"/>
      <c r="AT205" s="155" t="s">
        <v>138</v>
      </c>
      <c r="AU205" s="155" t="s">
        <v>82</v>
      </c>
      <c r="AV205" s="13" t="s">
        <v>82</v>
      </c>
      <c r="AW205" s="13" t="s">
        <v>26</v>
      </c>
      <c r="AX205" s="13" t="s">
        <v>72</v>
      </c>
      <c r="AY205" s="155" t="s">
        <v>129</v>
      </c>
    </row>
    <row r="206" spans="2:65" s="14" customFormat="1">
      <c r="B206" s="160"/>
      <c r="D206" s="149" t="s">
        <v>138</v>
      </c>
      <c r="E206" s="161" t="s">
        <v>1</v>
      </c>
      <c r="F206" s="162" t="s">
        <v>145</v>
      </c>
      <c r="H206" s="163">
        <v>198.245</v>
      </c>
      <c r="L206" s="160"/>
      <c r="M206" s="164"/>
      <c r="T206" s="165"/>
      <c r="AT206" s="161" t="s">
        <v>138</v>
      </c>
      <c r="AU206" s="161" t="s">
        <v>82</v>
      </c>
      <c r="AV206" s="14" t="s">
        <v>136</v>
      </c>
      <c r="AW206" s="14" t="s">
        <v>26</v>
      </c>
      <c r="AX206" s="14" t="s">
        <v>80</v>
      </c>
      <c r="AY206" s="161" t="s">
        <v>129</v>
      </c>
    </row>
    <row r="207" spans="2:65" s="1" customFormat="1" ht="37.9" customHeight="1">
      <c r="B207" s="111"/>
      <c r="C207" s="136" t="s">
        <v>253</v>
      </c>
      <c r="D207" s="136" t="s">
        <v>132</v>
      </c>
      <c r="E207" s="137" t="s">
        <v>254</v>
      </c>
      <c r="F207" s="138" t="s">
        <v>255</v>
      </c>
      <c r="G207" s="139" t="s">
        <v>135</v>
      </c>
      <c r="H207" s="140">
        <v>198.245</v>
      </c>
      <c r="I207" s="220">
        <v>0</v>
      </c>
      <c r="J207" s="141">
        <f>ROUND(I207*H207,2)</f>
        <v>0</v>
      </c>
      <c r="K207" s="142"/>
      <c r="L207" s="30"/>
      <c r="M207" s="143" t="s">
        <v>1</v>
      </c>
      <c r="N207" s="110" t="s">
        <v>37</v>
      </c>
      <c r="O207" s="144">
        <v>0.7</v>
      </c>
      <c r="P207" s="144">
        <f>O207*H207</f>
        <v>138.7715</v>
      </c>
      <c r="Q207" s="144">
        <v>8.9999999999999993E-3</v>
      </c>
      <c r="R207" s="144">
        <f>Q207*H207</f>
        <v>1.7842049999999998</v>
      </c>
      <c r="S207" s="144">
        <v>0</v>
      </c>
      <c r="T207" s="145">
        <f>S207*H207</f>
        <v>0</v>
      </c>
      <c r="AR207" s="146" t="s">
        <v>212</v>
      </c>
      <c r="AT207" s="146" t="s">
        <v>132</v>
      </c>
      <c r="AU207" s="146" t="s">
        <v>82</v>
      </c>
      <c r="AY207" s="16" t="s">
        <v>129</v>
      </c>
      <c r="BE207" s="147">
        <f>IF(N207="základní",J207,0)</f>
        <v>0</v>
      </c>
      <c r="BF207" s="147">
        <f>IF(N207="snížená",J207,0)</f>
        <v>0</v>
      </c>
      <c r="BG207" s="147">
        <f>IF(N207="zákl. přenesená",J207,0)</f>
        <v>0</v>
      </c>
      <c r="BH207" s="147">
        <f>IF(N207="sníž. přenesená",J207,0)</f>
        <v>0</v>
      </c>
      <c r="BI207" s="147">
        <f>IF(N207="nulová",J207,0)</f>
        <v>0</v>
      </c>
      <c r="BJ207" s="16" t="s">
        <v>80</v>
      </c>
      <c r="BK207" s="147">
        <f>ROUND(I207*H207,2)</f>
        <v>0</v>
      </c>
      <c r="BL207" s="16" t="s">
        <v>212</v>
      </c>
      <c r="BM207" s="146" t="s">
        <v>256</v>
      </c>
    </row>
    <row r="208" spans="2:65" s="13" customFormat="1">
      <c r="B208" s="154"/>
      <c r="D208" s="149" t="s">
        <v>138</v>
      </c>
      <c r="E208" s="155" t="s">
        <v>1</v>
      </c>
      <c r="F208" s="156" t="s">
        <v>249</v>
      </c>
      <c r="H208" s="157">
        <v>84.93</v>
      </c>
      <c r="L208" s="154"/>
      <c r="M208" s="158"/>
      <c r="T208" s="159"/>
      <c r="AT208" s="155" t="s">
        <v>138</v>
      </c>
      <c r="AU208" s="155" t="s">
        <v>82</v>
      </c>
      <c r="AV208" s="13" t="s">
        <v>82</v>
      </c>
      <c r="AW208" s="13" t="s">
        <v>26</v>
      </c>
      <c r="AX208" s="13" t="s">
        <v>72</v>
      </c>
      <c r="AY208" s="155" t="s">
        <v>129</v>
      </c>
    </row>
    <row r="209" spans="2:65" s="13" customFormat="1">
      <c r="B209" s="154"/>
      <c r="D209" s="149" t="s">
        <v>138</v>
      </c>
      <c r="E209" s="155" t="s">
        <v>1</v>
      </c>
      <c r="F209" s="156" t="s">
        <v>250</v>
      </c>
      <c r="H209" s="157">
        <v>46</v>
      </c>
      <c r="L209" s="154"/>
      <c r="M209" s="158"/>
      <c r="T209" s="159"/>
      <c r="AT209" s="155" t="s">
        <v>138</v>
      </c>
      <c r="AU209" s="155" t="s">
        <v>82</v>
      </c>
      <c r="AV209" s="13" t="s">
        <v>82</v>
      </c>
      <c r="AW209" s="13" t="s">
        <v>26</v>
      </c>
      <c r="AX209" s="13" t="s">
        <v>72</v>
      </c>
      <c r="AY209" s="155" t="s">
        <v>129</v>
      </c>
    </row>
    <row r="210" spans="2:65" s="13" customFormat="1">
      <c r="B210" s="154"/>
      <c r="D210" s="149" t="s">
        <v>138</v>
      </c>
      <c r="E210" s="155" t="s">
        <v>1</v>
      </c>
      <c r="F210" s="156" t="s">
        <v>251</v>
      </c>
      <c r="H210" s="157">
        <v>54.1</v>
      </c>
      <c r="L210" s="154"/>
      <c r="M210" s="158"/>
      <c r="T210" s="159"/>
      <c r="AT210" s="155" t="s">
        <v>138</v>
      </c>
      <c r="AU210" s="155" t="s">
        <v>82</v>
      </c>
      <c r="AV210" s="13" t="s">
        <v>82</v>
      </c>
      <c r="AW210" s="13" t="s">
        <v>26</v>
      </c>
      <c r="AX210" s="13" t="s">
        <v>72</v>
      </c>
      <c r="AY210" s="155" t="s">
        <v>129</v>
      </c>
    </row>
    <row r="211" spans="2:65" s="13" customFormat="1">
      <c r="B211" s="154"/>
      <c r="D211" s="149" t="s">
        <v>138</v>
      </c>
      <c r="E211" s="155" t="s">
        <v>1</v>
      </c>
      <c r="F211" s="156" t="s">
        <v>252</v>
      </c>
      <c r="H211" s="157">
        <v>13.215</v>
      </c>
      <c r="L211" s="154"/>
      <c r="M211" s="158"/>
      <c r="T211" s="159"/>
      <c r="AT211" s="155" t="s">
        <v>138</v>
      </c>
      <c r="AU211" s="155" t="s">
        <v>82</v>
      </c>
      <c r="AV211" s="13" t="s">
        <v>82</v>
      </c>
      <c r="AW211" s="13" t="s">
        <v>26</v>
      </c>
      <c r="AX211" s="13" t="s">
        <v>72</v>
      </c>
      <c r="AY211" s="155" t="s">
        <v>129</v>
      </c>
    </row>
    <row r="212" spans="2:65" s="14" customFormat="1">
      <c r="B212" s="160"/>
      <c r="D212" s="149" t="s">
        <v>138</v>
      </c>
      <c r="E212" s="161" t="s">
        <v>1</v>
      </c>
      <c r="F212" s="162" t="s">
        <v>145</v>
      </c>
      <c r="H212" s="163">
        <v>198.245</v>
      </c>
      <c r="L212" s="160"/>
      <c r="M212" s="164"/>
      <c r="T212" s="165"/>
      <c r="AT212" s="161" t="s">
        <v>138</v>
      </c>
      <c r="AU212" s="161" t="s">
        <v>82</v>
      </c>
      <c r="AV212" s="14" t="s">
        <v>136</v>
      </c>
      <c r="AW212" s="14" t="s">
        <v>26</v>
      </c>
      <c r="AX212" s="14" t="s">
        <v>80</v>
      </c>
      <c r="AY212" s="161" t="s">
        <v>129</v>
      </c>
    </row>
    <row r="213" spans="2:65" s="1" customFormat="1" ht="16.5" customHeight="1">
      <c r="B213" s="111"/>
      <c r="C213" s="166" t="s">
        <v>257</v>
      </c>
      <c r="D213" s="166" t="s">
        <v>258</v>
      </c>
      <c r="E213" s="167" t="s">
        <v>259</v>
      </c>
      <c r="F213" s="168" t="s">
        <v>260</v>
      </c>
      <c r="G213" s="169" t="s">
        <v>135</v>
      </c>
      <c r="H213" s="170">
        <v>237.89400000000001</v>
      </c>
      <c r="I213" s="221">
        <v>0</v>
      </c>
      <c r="J213" s="171">
        <f>ROUND(I213*H213,2)</f>
        <v>0</v>
      </c>
      <c r="K213" s="172"/>
      <c r="L213" s="173"/>
      <c r="M213" s="174" t="s">
        <v>1</v>
      </c>
      <c r="N213" s="175" t="s">
        <v>37</v>
      </c>
      <c r="O213" s="144">
        <v>0</v>
      </c>
      <c r="P213" s="144">
        <f>O213*H213</f>
        <v>0</v>
      </c>
      <c r="Q213" s="144">
        <v>1.9199999999999998E-2</v>
      </c>
      <c r="R213" s="144">
        <f>Q213*H213</f>
        <v>4.5675647999999995</v>
      </c>
      <c r="S213" s="144">
        <v>0</v>
      </c>
      <c r="T213" s="145">
        <f>S213*H213</f>
        <v>0</v>
      </c>
      <c r="AR213" s="146" t="s">
        <v>261</v>
      </c>
      <c r="AT213" s="146" t="s">
        <v>258</v>
      </c>
      <c r="AU213" s="146" t="s">
        <v>82</v>
      </c>
      <c r="AY213" s="16" t="s">
        <v>129</v>
      </c>
      <c r="BE213" s="147">
        <f>IF(N213="základní",J213,0)</f>
        <v>0</v>
      </c>
      <c r="BF213" s="147">
        <f>IF(N213="snížená",J213,0)</f>
        <v>0</v>
      </c>
      <c r="BG213" s="147">
        <f>IF(N213="zákl. přenesená",J213,0)</f>
        <v>0</v>
      </c>
      <c r="BH213" s="147">
        <f>IF(N213="sníž. přenesená",J213,0)</f>
        <v>0</v>
      </c>
      <c r="BI213" s="147">
        <f>IF(N213="nulová",J213,0)</f>
        <v>0</v>
      </c>
      <c r="BJ213" s="16" t="s">
        <v>80</v>
      </c>
      <c r="BK213" s="147">
        <f>ROUND(I213*H213,2)</f>
        <v>0</v>
      </c>
      <c r="BL213" s="16" t="s">
        <v>212</v>
      </c>
      <c r="BM213" s="146" t="s">
        <v>262</v>
      </c>
    </row>
    <row r="214" spans="2:65" s="13" customFormat="1">
      <c r="B214" s="154"/>
      <c r="D214" s="149" t="s">
        <v>138</v>
      </c>
      <c r="F214" s="156" t="s">
        <v>263</v>
      </c>
      <c r="H214" s="157">
        <v>237.89400000000001</v>
      </c>
      <c r="L214" s="154"/>
      <c r="M214" s="158"/>
      <c r="T214" s="159"/>
      <c r="AT214" s="155" t="s">
        <v>138</v>
      </c>
      <c r="AU214" s="155" t="s">
        <v>82</v>
      </c>
      <c r="AV214" s="13" t="s">
        <v>82</v>
      </c>
      <c r="AW214" s="13" t="s">
        <v>3</v>
      </c>
      <c r="AX214" s="13" t="s">
        <v>80</v>
      </c>
      <c r="AY214" s="155" t="s">
        <v>129</v>
      </c>
    </row>
    <row r="215" spans="2:65" s="1" customFormat="1" ht="24.2" customHeight="1">
      <c r="B215" s="111"/>
      <c r="C215" s="136" t="s">
        <v>264</v>
      </c>
      <c r="D215" s="136" t="s">
        <v>132</v>
      </c>
      <c r="E215" s="137" t="s">
        <v>265</v>
      </c>
      <c r="F215" s="138" t="s">
        <v>266</v>
      </c>
      <c r="G215" s="139" t="s">
        <v>135</v>
      </c>
      <c r="H215" s="140">
        <v>198.245</v>
      </c>
      <c r="I215" s="220">
        <v>0</v>
      </c>
      <c r="J215" s="141">
        <f>ROUND(I215*H215,2)</f>
        <v>0</v>
      </c>
      <c r="K215" s="142"/>
      <c r="L215" s="30"/>
      <c r="M215" s="143" t="s">
        <v>1</v>
      </c>
      <c r="N215" s="110" t="s">
        <v>37</v>
      </c>
      <c r="O215" s="144">
        <v>0.27800000000000002</v>
      </c>
      <c r="P215" s="144">
        <f>O215*H215</f>
        <v>55.112110000000008</v>
      </c>
      <c r="Q215" s="144">
        <v>1.5E-3</v>
      </c>
      <c r="R215" s="144">
        <f>Q215*H215</f>
        <v>0.29736750000000001</v>
      </c>
      <c r="S215" s="144">
        <v>0</v>
      </c>
      <c r="T215" s="145">
        <f>S215*H215</f>
        <v>0</v>
      </c>
      <c r="AR215" s="146" t="s">
        <v>212</v>
      </c>
      <c r="AT215" s="146" t="s">
        <v>132</v>
      </c>
      <c r="AU215" s="146" t="s">
        <v>82</v>
      </c>
      <c r="AY215" s="16" t="s">
        <v>129</v>
      </c>
      <c r="BE215" s="147">
        <f>IF(N215="základní",J215,0)</f>
        <v>0</v>
      </c>
      <c r="BF215" s="147">
        <f>IF(N215="snížená",J215,0)</f>
        <v>0</v>
      </c>
      <c r="BG215" s="147">
        <f>IF(N215="zákl. přenesená",J215,0)</f>
        <v>0</v>
      </c>
      <c r="BH215" s="147">
        <f>IF(N215="sníž. přenesená",J215,0)</f>
        <v>0</v>
      </c>
      <c r="BI215" s="147">
        <f>IF(N215="nulová",J215,0)</f>
        <v>0</v>
      </c>
      <c r="BJ215" s="16" t="s">
        <v>80</v>
      </c>
      <c r="BK215" s="147">
        <f>ROUND(I215*H215,2)</f>
        <v>0</v>
      </c>
      <c r="BL215" s="16" t="s">
        <v>212</v>
      </c>
      <c r="BM215" s="146" t="s">
        <v>267</v>
      </c>
    </row>
    <row r="216" spans="2:65" s="1" customFormat="1" ht="24.2" customHeight="1">
      <c r="B216" s="111"/>
      <c r="C216" s="136" t="s">
        <v>268</v>
      </c>
      <c r="D216" s="136" t="s">
        <v>132</v>
      </c>
      <c r="E216" s="137" t="s">
        <v>269</v>
      </c>
      <c r="F216" s="138" t="s">
        <v>270</v>
      </c>
      <c r="G216" s="139" t="s">
        <v>217</v>
      </c>
      <c r="H216" s="140">
        <v>5738.1220000000003</v>
      </c>
      <c r="I216" s="220">
        <v>0</v>
      </c>
      <c r="J216" s="141">
        <f>ROUND(I216*H216,2)</f>
        <v>0</v>
      </c>
      <c r="K216" s="142"/>
      <c r="L216" s="30"/>
      <c r="M216" s="143" t="s">
        <v>1</v>
      </c>
      <c r="N216" s="110" t="s">
        <v>37</v>
      </c>
      <c r="O216" s="144">
        <v>0</v>
      </c>
      <c r="P216" s="144">
        <f>O216*H216</f>
        <v>0</v>
      </c>
      <c r="Q216" s="144">
        <v>0</v>
      </c>
      <c r="R216" s="144">
        <f>Q216*H216</f>
        <v>0</v>
      </c>
      <c r="S216" s="144">
        <v>0</v>
      </c>
      <c r="T216" s="145">
        <f>S216*H216</f>
        <v>0</v>
      </c>
      <c r="AR216" s="146" t="s">
        <v>212</v>
      </c>
      <c r="AT216" s="146" t="s">
        <v>132</v>
      </c>
      <c r="AU216" s="146" t="s">
        <v>82</v>
      </c>
      <c r="AY216" s="16" t="s">
        <v>129</v>
      </c>
      <c r="BE216" s="147">
        <f>IF(N216="základní",J216,0)</f>
        <v>0</v>
      </c>
      <c r="BF216" s="147">
        <f>IF(N216="snížená",J216,0)</f>
        <v>0</v>
      </c>
      <c r="BG216" s="147">
        <f>IF(N216="zákl. přenesená",J216,0)</f>
        <v>0</v>
      </c>
      <c r="BH216" s="147">
        <f>IF(N216="sníž. přenesená",J216,0)</f>
        <v>0</v>
      </c>
      <c r="BI216" s="147">
        <f>IF(N216="nulová",J216,0)</f>
        <v>0</v>
      </c>
      <c r="BJ216" s="16" t="s">
        <v>80</v>
      </c>
      <c r="BK216" s="147">
        <f>ROUND(I216*H216,2)</f>
        <v>0</v>
      </c>
      <c r="BL216" s="16" t="s">
        <v>212</v>
      </c>
      <c r="BM216" s="146" t="s">
        <v>271</v>
      </c>
    </row>
    <row r="217" spans="2:65" s="11" customFormat="1" ht="22.9" customHeight="1">
      <c r="B217" s="125"/>
      <c r="D217" s="126" t="s">
        <v>71</v>
      </c>
      <c r="E217" s="134" t="s">
        <v>272</v>
      </c>
      <c r="F217" s="134" t="s">
        <v>273</v>
      </c>
      <c r="J217" s="135">
        <f>BK217</f>
        <v>0</v>
      </c>
      <c r="L217" s="125"/>
      <c r="M217" s="129"/>
      <c r="P217" s="130">
        <f>SUM(P218:P224)</f>
        <v>166.50900000000001</v>
      </c>
      <c r="R217" s="130">
        <f>SUM(R218:R224)</f>
        <v>5.1142050000000001</v>
      </c>
      <c r="T217" s="131">
        <f>SUM(T218:T224)</f>
        <v>0</v>
      </c>
      <c r="AR217" s="126" t="s">
        <v>82</v>
      </c>
      <c r="AT217" s="132" t="s">
        <v>71</v>
      </c>
      <c r="AU217" s="132" t="s">
        <v>80</v>
      </c>
      <c r="AY217" s="126" t="s">
        <v>129</v>
      </c>
      <c r="BK217" s="133">
        <f>SUM(BK218:BK224)</f>
        <v>0</v>
      </c>
    </row>
    <row r="218" spans="2:65" s="1" customFormat="1" ht="16.5" customHeight="1">
      <c r="B218" s="111"/>
      <c r="C218" s="136" t="s">
        <v>274</v>
      </c>
      <c r="D218" s="136" t="s">
        <v>132</v>
      </c>
      <c r="E218" s="137" t="s">
        <v>275</v>
      </c>
      <c r="F218" s="138" t="s">
        <v>276</v>
      </c>
      <c r="G218" s="139" t="s">
        <v>135</v>
      </c>
      <c r="H218" s="140">
        <v>132.15</v>
      </c>
      <c r="I218" s="220">
        <v>0</v>
      </c>
      <c r="J218" s="141">
        <f t="shared" ref="J218:J224" si="0">ROUND(I218*H218,2)</f>
        <v>0</v>
      </c>
      <c r="K218" s="142"/>
      <c r="L218" s="30"/>
      <c r="M218" s="143" t="s">
        <v>1</v>
      </c>
      <c r="N218" s="110" t="s">
        <v>37</v>
      </c>
      <c r="O218" s="144">
        <v>3.2000000000000001E-2</v>
      </c>
      <c r="P218" s="144">
        <f t="shared" ref="P218:P224" si="1">O218*H218</f>
        <v>4.2288000000000006</v>
      </c>
      <c r="Q218" s="144">
        <v>0</v>
      </c>
      <c r="R218" s="144">
        <f t="shared" ref="R218:R224" si="2">Q218*H218</f>
        <v>0</v>
      </c>
      <c r="S218" s="144">
        <v>0</v>
      </c>
      <c r="T218" s="145">
        <f t="shared" ref="T218:T224" si="3">S218*H218</f>
        <v>0</v>
      </c>
      <c r="AR218" s="146" t="s">
        <v>212</v>
      </c>
      <c r="AT218" s="146" t="s">
        <v>132</v>
      </c>
      <c r="AU218" s="146" t="s">
        <v>82</v>
      </c>
      <c r="AY218" s="16" t="s">
        <v>129</v>
      </c>
      <c r="BE218" s="147">
        <f t="shared" ref="BE218:BE224" si="4">IF(N218="základní",J218,0)</f>
        <v>0</v>
      </c>
      <c r="BF218" s="147">
        <f t="shared" ref="BF218:BF224" si="5">IF(N218="snížená",J218,0)</f>
        <v>0</v>
      </c>
      <c r="BG218" s="147">
        <f t="shared" ref="BG218:BG224" si="6">IF(N218="zákl. přenesená",J218,0)</f>
        <v>0</v>
      </c>
      <c r="BH218" s="147">
        <f t="shared" ref="BH218:BH224" si="7">IF(N218="sníž. přenesená",J218,0)</f>
        <v>0</v>
      </c>
      <c r="BI218" s="147">
        <f t="shared" ref="BI218:BI224" si="8">IF(N218="nulová",J218,0)</f>
        <v>0</v>
      </c>
      <c r="BJ218" s="16" t="s">
        <v>80</v>
      </c>
      <c r="BK218" s="147">
        <f t="shared" ref="BK218:BK224" si="9">ROUND(I218*H218,2)</f>
        <v>0</v>
      </c>
      <c r="BL218" s="16" t="s">
        <v>212</v>
      </c>
      <c r="BM218" s="146" t="s">
        <v>277</v>
      </c>
    </row>
    <row r="219" spans="2:65" s="1" customFormat="1" ht="16.5" customHeight="1">
      <c r="B219" s="111"/>
      <c r="C219" s="136" t="s">
        <v>278</v>
      </c>
      <c r="D219" s="136" t="s">
        <v>132</v>
      </c>
      <c r="E219" s="137" t="s">
        <v>279</v>
      </c>
      <c r="F219" s="138" t="s">
        <v>280</v>
      </c>
      <c r="G219" s="139" t="s">
        <v>135</v>
      </c>
      <c r="H219" s="140">
        <v>132.15</v>
      </c>
      <c r="I219" s="220">
        <v>0</v>
      </c>
      <c r="J219" s="141">
        <f t="shared" si="0"/>
        <v>0</v>
      </c>
      <c r="K219" s="142"/>
      <c r="L219" s="30"/>
      <c r="M219" s="143" t="s">
        <v>1</v>
      </c>
      <c r="N219" s="110" t="s">
        <v>37</v>
      </c>
      <c r="O219" s="144">
        <v>0.41499999999999998</v>
      </c>
      <c r="P219" s="144">
        <f t="shared" si="1"/>
        <v>54.84225</v>
      </c>
      <c r="Q219" s="144">
        <v>0</v>
      </c>
      <c r="R219" s="144">
        <f t="shared" si="2"/>
        <v>0</v>
      </c>
      <c r="S219" s="144">
        <v>0</v>
      </c>
      <c r="T219" s="145">
        <f t="shared" si="3"/>
        <v>0</v>
      </c>
      <c r="AR219" s="146" t="s">
        <v>212</v>
      </c>
      <c r="AT219" s="146" t="s">
        <v>132</v>
      </c>
      <c r="AU219" s="146" t="s">
        <v>82</v>
      </c>
      <c r="AY219" s="16" t="s">
        <v>129</v>
      </c>
      <c r="BE219" s="147">
        <f t="shared" si="4"/>
        <v>0</v>
      </c>
      <c r="BF219" s="147">
        <f t="shared" si="5"/>
        <v>0</v>
      </c>
      <c r="BG219" s="147">
        <f t="shared" si="6"/>
        <v>0</v>
      </c>
      <c r="BH219" s="147">
        <f t="shared" si="7"/>
        <v>0</v>
      </c>
      <c r="BI219" s="147">
        <f t="shared" si="8"/>
        <v>0</v>
      </c>
      <c r="BJ219" s="16" t="s">
        <v>80</v>
      </c>
      <c r="BK219" s="147">
        <f t="shared" si="9"/>
        <v>0</v>
      </c>
      <c r="BL219" s="16" t="s">
        <v>212</v>
      </c>
      <c r="BM219" s="146" t="s">
        <v>281</v>
      </c>
    </row>
    <row r="220" spans="2:65" s="1" customFormat="1" ht="16.5" customHeight="1">
      <c r="B220" s="111"/>
      <c r="C220" s="136" t="s">
        <v>282</v>
      </c>
      <c r="D220" s="136" t="s">
        <v>132</v>
      </c>
      <c r="E220" s="137" t="s">
        <v>283</v>
      </c>
      <c r="F220" s="138" t="s">
        <v>284</v>
      </c>
      <c r="G220" s="139" t="s">
        <v>135</v>
      </c>
      <c r="H220" s="140">
        <v>132.15</v>
      </c>
      <c r="I220" s="220">
        <v>0</v>
      </c>
      <c r="J220" s="141">
        <f t="shared" si="0"/>
        <v>0</v>
      </c>
      <c r="K220" s="142"/>
      <c r="L220" s="30"/>
      <c r="M220" s="143" t="s">
        <v>1</v>
      </c>
      <c r="N220" s="110" t="s">
        <v>37</v>
      </c>
      <c r="O220" s="144">
        <v>7.0999999999999994E-2</v>
      </c>
      <c r="P220" s="144">
        <f t="shared" si="1"/>
        <v>9.3826499999999999</v>
      </c>
      <c r="Q220" s="144">
        <v>2.4E-2</v>
      </c>
      <c r="R220" s="144">
        <f t="shared" si="2"/>
        <v>3.1716000000000002</v>
      </c>
      <c r="S220" s="144">
        <v>0</v>
      </c>
      <c r="T220" s="145">
        <f t="shared" si="3"/>
        <v>0</v>
      </c>
      <c r="AR220" s="146" t="s">
        <v>212</v>
      </c>
      <c r="AT220" s="146" t="s">
        <v>132</v>
      </c>
      <c r="AU220" s="146" t="s">
        <v>82</v>
      </c>
      <c r="AY220" s="16" t="s">
        <v>129</v>
      </c>
      <c r="BE220" s="147">
        <f t="shared" si="4"/>
        <v>0</v>
      </c>
      <c r="BF220" s="147">
        <f t="shared" si="5"/>
        <v>0</v>
      </c>
      <c r="BG220" s="147">
        <f t="shared" si="6"/>
        <v>0</v>
      </c>
      <c r="BH220" s="147">
        <f t="shared" si="7"/>
        <v>0</v>
      </c>
      <c r="BI220" s="147">
        <f t="shared" si="8"/>
        <v>0</v>
      </c>
      <c r="BJ220" s="16" t="s">
        <v>80</v>
      </c>
      <c r="BK220" s="147">
        <f t="shared" si="9"/>
        <v>0</v>
      </c>
      <c r="BL220" s="16" t="s">
        <v>212</v>
      </c>
      <c r="BM220" s="146" t="s">
        <v>285</v>
      </c>
    </row>
    <row r="221" spans="2:65" s="1" customFormat="1" ht="21.75" customHeight="1">
      <c r="B221" s="111"/>
      <c r="C221" s="136" t="s">
        <v>286</v>
      </c>
      <c r="D221" s="136" t="s">
        <v>132</v>
      </c>
      <c r="E221" s="137" t="s">
        <v>287</v>
      </c>
      <c r="F221" s="138" t="s">
        <v>288</v>
      </c>
      <c r="G221" s="139" t="s">
        <v>135</v>
      </c>
      <c r="H221" s="140">
        <v>132.15</v>
      </c>
      <c r="I221" s="220">
        <v>0</v>
      </c>
      <c r="J221" s="141">
        <f t="shared" si="0"/>
        <v>0</v>
      </c>
      <c r="K221" s="142"/>
      <c r="L221" s="30"/>
      <c r="M221" s="143" t="s">
        <v>1</v>
      </c>
      <c r="N221" s="110" t="s">
        <v>37</v>
      </c>
      <c r="O221" s="144">
        <v>0.26900000000000002</v>
      </c>
      <c r="P221" s="144">
        <f t="shared" si="1"/>
        <v>35.548350000000006</v>
      </c>
      <c r="Q221" s="144">
        <v>8.9999999999999993E-3</v>
      </c>
      <c r="R221" s="144">
        <f t="shared" si="2"/>
        <v>1.1893499999999999</v>
      </c>
      <c r="S221" s="144">
        <v>0</v>
      </c>
      <c r="T221" s="145">
        <f t="shared" si="3"/>
        <v>0</v>
      </c>
      <c r="AR221" s="146" t="s">
        <v>212</v>
      </c>
      <c r="AT221" s="146" t="s">
        <v>132</v>
      </c>
      <c r="AU221" s="146" t="s">
        <v>82</v>
      </c>
      <c r="AY221" s="16" t="s">
        <v>129</v>
      </c>
      <c r="BE221" s="147">
        <f t="shared" si="4"/>
        <v>0</v>
      </c>
      <c r="BF221" s="147">
        <f t="shared" si="5"/>
        <v>0</v>
      </c>
      <c r="BG221" s="147">
        <f t="shared" si="6"/>
        <v>0</v>
      </c>
      <c r="BH221" s="147">
        <f t="shared" si="7"/>
        <v>0</v>
      </c>
      <c r="BI221" s="147">
        <f t="shared" si="8"/>
        <v>0</v>
      </c>
      <c r="BJ221" s="16" t="s">
        <v>80</v>
      </c>
      <c r="BK221" s="147">
        <f t="shared" si="9"/>
        <v>0</v>
      </c>
      <c r="BL221" s="16" t="s">
        <v>212</v>
      </c>
      <c r="BM221" s="146" t="s">
        <v>289</v>
      </c>
    </row>
    <row r="222" spans="2:65" s="1" customFormat="1" ht="24.2" customHeight="1">
      <c r="B222" s="111"/>
      <c r="C222" s="136" t="s">
        <v>290</v>
      </c>
      <c r="D222" s="136" t="s">
        <v>132</v>
      </c>
      <c r="E222" s="137" t="s">
        <v>291</v>
      </c>
      <c r="F222" s="138" t="s">
        <v>292</v>
      </c>
      <c r="G222" s="139" t="s">
        <v>135</v>
      </c>
      <c r="H222" s="140">
        <v>132.15</v>
      </c>
      <c r="I222" s="220">
        <v>0</v>
      </c>
      <c r="J222" s="141">
        <f t="shared" si="0"/>
        <v>0</v>
      </c>
      <c r="K222" s="142"/>
      <c r="L222" s="30"/>
      <c r="M222" s="143" t="s">
        <v>1</v>
      </c>
      <c r="N222" s="110" t="s">
        <v>37</v>
      </c>
      <c r="O222" s="144">
        <v>0.113</v>
      </c>
      <c r="P222" s="144">
        <f t="shared" si="1"/>
        <v>14.932950000000002</v>
      </c>
      <c r="Q222" s="144">
        <v>2.9999999999999997E-4</v>
      </c>
      <c r="R222" s="144">
        <f t="shared" si="2"/>
        <v>3.9645E-2</v>
      </c>
      <c r="S222" s="144">
        <v>0</v>
      </c>
      <c r="T222" s="145">
        <f t="shared" si="3"/>
        <v>0</v>
      </c>
      <c r="AR222" s="146" t="s">
        <v>212</v>
      </c>
      <c r="AT222" s="146" t="s">
        <v>132</v>
      </c>
      <c r="AU222" s="146" t="s">
        <v>82</v>
      </c>
      <c r="AY222" s="16" t="s">
        <v>129</v>
      </c>
      <c r="BE222" s="147">
        <f t="shared" si="4"/>
        <v>0</v>
      </c>
      <c r="BF222" s="147">
        <f t="shared" si="5"/>
        <v>0</v>
      </c>
      <c r="BG222" s="147">
        <f t="shared" si="6"/>
        <v>0</v>
      </c>
      <c r="BH222" s="147">
        <f t="shared" si="7"/>
        <v>0</v>
      </c>
      <c r="BI222" s="147">
        <f t="shared" si="8"/>
        <v>0</v>
      </c>
      <c r="BJ222" s="16" t="s">
        <v>80</v>
      </c>
      <c r="BK222" s="147">
        <f t="shared" si="9"/>
        <v>0</v>
      </c>
      <c r="BL222" s="16" t="s">
        <v>212</v>
      </c>
      <c r="BM222" s="146" t="s">
        <v>293</v>
      </c>
    </row>
    <row r="223" spans="2:65" s="1" customFormat="1" ht="24.2" customHeight="1">
      <c r="B223" s="111"/>
      <c r="C223" s="136" t="s">
        <v>294</v>
      </c>
      <c r="D223" s="136" t="s">
        <v>132</v>
      </c>
      <c r="E223" s="137" t="s">
        <v>295</v>
      </c>
      <c r="F223" s="138" t="s">
        <v>296</v>
      </c>
      <c r="G223" s="139" t="s">
        <v>135</v>
      </c>
      <c r="H223" s="140">
        <v>132.15</v>
      </c>
      <c r="I223" s="220">
        <v>0</v>
      </c>
      <c r="J223" s="141">
        <f t="shared" si="0"/>
        <v>0</v>
      </c>
      <c r="K223" s="142"/>
      <c r="L223" s="30"/>
      <c r="M223" s="143" t="s">
        <v>1</v>
      </c>
      <c r="N223" s="110" t="s">
        <v>37</v>
      </c>
      <c r="O223" s="144">
        <v>0.36</v>
      </c>
      <c r="P223" s="144">
        <f t="shared" si="1"/>
        <v>47.573999999999998</v>
      </c>
      <c r="Q223" s="144">
        <v>5.4000000000000003E-3</v>
      </c>
      <c r="R223" s="144">
        <f t="shared" si="2"/>
        <v>0.71361000000000008</v>
      </c>
      <c r="S223" s="144">
        <v>0</v>
      </c>
      <c r="T223" s="145">
        <f t="shared" si="3"/>
        <v>0</v>
      </c>
      <c r="AR223" s="146" t="s">
        <v>212</v>
      </c>
      <c r="AT223" s="146" t="s">
        <v>132</v>
      </c>
      <c r="AU223" s="146" t="s">
        <v>82</v>
      </c>
      <c r="AY223" s="16" t="s">
        <v>129</v>
      </c>
      <c r="BE223" s="147">
        <f t="shared" si="4"/>
        <v>0</v>
      </c>
      <c r="BF223" s="147">
        <f t="shared" si="5"/>
        <v>0</v>
      </c>
      <c r="BG223" s="147">
        <f t="shared" si="6"/>
        <v>0</v>
      </c>
      <c r="BH223" s="147">
        <f t="shared" si="7"/>
        <v>0</v>
      </c>
      <c r="BI223" s="147">
        <f t="shared" si="8"/>
        <v>0</v>
      </c>
      <c r="BJ223" s="16" t="s">
        <v>80</v>
      </c>
      <c r="BK223" s="147">
        <f t="shared" si="9"/>
        <v>0</v>
      </c>
      <c r="BL223" s="16" t="s">
        <v>212</v>
      </c>
      <c r="BM223" s="146" t="s">
        <v>297</v>
      </c>
    </row>
    <row r="224" spans="2:65" s="1" customFormat="1" ht="24.2" customHeight="1">
      <c r="B224" s="111"/>
      <c r="C224" s="136" t="s">
        <v>261</v>
      </c>
      <c r="D224" s="136" t="s">
        <v>132</v>
      </c>
      <c r="E224" s="137" t="s">
        <v>298</v>
      </c>
      <c r="F224" s="138" t="s">
        <v>299</v>
      </c>
      <c r="G224" s="139" t="s">
        <v>217</v>
      </c>
      <c r="H224" s="140">
        <v>8083.4570000000003</v>
      </c>
      <c r="I224" s="220">
        <v>0</v>
      </c>
      <c r="J224" s="141">
        <f t="shared" si="0"/>
        <v>0</v>
      </c>
      <c r="K224" s="142"/>
      <c r="L224" s="30"/>
      <c r="M224" s="143" t="s">
        <v>1</v>
      </c>
      <c r="N224" s="110" t="s">
        <v>37</v>
      </c>
      <c r="O224" s="144">
        <v>0</v>
      </c>
      <c r="P224" s="144">
        <f t="shared" si="1"/>
        <v>0</v>
      </c>
      <c r="Q224" s="144">
        <v>0</v>
      </c>
      <c r="R224" s="144">
        <f t="shared" si="2"/>
        <v>0</v>
      </c>
      <c r="S224" s="144">
        <v>0</v>
      </c>
      <c r="T224" s="145">
        <f t="shared" si="3"/>
        <v>0</v>
      </c>
      <c r="AR224" s="146" t="s">
        <v>212</v>
      </c>
      <c r="AT224" s="146" t="s">
        <v>132</v>
      </c>
      <c r="AU224" s="146" t="s">
        <v>82</v>
      </c>
      <c r="AY224" s="16" t="s">
        <v>129</v>
      </c>
      <c r="BE224" s="147">
        <f t="shared" si="4"/>
        <v>0</v>
      </c>
      <c r="BF224" s="147">
        <f t="shared" si="5"/>
        <v>0</v>
      </c>
      <c r="BG224" s="147">
        <f t="shared" si="6"/>
        <v>0</v>
      </c>
      <c r="BH224" s="147">
        <f t="shared" si="7"/>
        <v>0</v>
      </c>
      <c r="BI224" s="147">
        <f t="shared" si="8"/>
        <v>0</v>
      </c>
      <c r="BJ224" s="16" t="s">
        <v>80</v>
      </c>
      <c r="BK224" s="147">
        <f t="shared" si="9"/>
        <v>0</v>
      </c>
      <c r="BL224" s="16" t="s">
        <v>212</v>
      </c>
      <c r="BM224" s="146" t="s">
        <v>300</v>
      </c>
    </row>
    <row r="225" spans="2:65" s="11" customFormat="1" ht="22.9" customHeight="1">
      <c r="B225" s="125"/>
      <c r="D225" s="126" t="s">
        <v>71</v>
      </c>
      <c r="E225" s="134" t="s">
        <v>301</v>
      </c>
      <c r="F225" s="134" t="s">
        <v>302</v>
      </c>
      <c r="J225" s="135">
        <f>BK225</f>
        <v>0</v>
      </c>
      <c r="L225" s="125"/>
      <c r="M225" s="129"/>
      <c r="P225" s="130">
        <f>SUM(P226:P244)</f>
        <v>1056.135</v>
      </c>
      <c r="R225" s="130">
        <f>SUM(R226:R244)</f>
        <v>17.010950000000001</v>
      </c>
      <c r="T225" s="131">
        <f>SUM(T226:T244)</f>
        <v>2.0375000000000001</v>
      </c>
      <c r="AR225" s="126" t="s">
        <v>82</v>
      </c>
      <c r="AT225" s="132" t="s">
        <v>71</v>
      </c>
      <c r="AU225" s="132" t="s">
        <v>80</v>
      </c>
      <c r="AY225" s="126" t="s">
        <v>129</v>
      </c>
      <c r="BK225" s="133">
        <f>SUM(BK226:BK244)</f>
        <v>0</v>
      </c>
    </row>
    <row r="226" spans="2:65" s="1" customFormat="1" ht="16.5" customHeight="1">
      <c r="B226" s="111"/>
      <c r="C226" s="136" t="s">
        <v>303</v>
      </c>
      <c r="D226" s="136" t="s">
        <v>132</v>
      </c>
      <c r="E226" s="137" t="s">
        <v>304</v>
      </c>
      <c r="F226" s="138" t="s">
        <v>305</v>
      </c>
      <c r="G226" s="139" t="s">
        <v>135</v>
      </c>
      <c r="H226" s="140">
        <v>785</v>
      </c>
      <c r="I226" s="220">
        <v>0</v>
      </c>
      <c r="J226" s="141">
        <f>ROUND(I226*H226,2)</f>
        <v>0</v>
      </c>
      <c r="K226" s="142"/>
      <c r="L226" s="30"/>
      <c r="M226" s="143" t="s">
        <v>1</v>
      </c>
      <c r="N226" s="110" t="s">
        <v>37</v>
      </c>
      <c r="O226" s="144">
        <v>1.2E-2</v>
      </c>
      <c r="P226" s="144">
        <f>O226*H226</f>
        <v>9.42</v>
      </c>
      <c r="Q226" s="144">
        <v>0</v>
      </c>
      <c r="R226" s="144">
        <f>Q226*H226</f>
        <v>0</v>
      </c>
      <c r="S226" s="144">
        <v>0</v>
      </c>
      <c r="T226" s="145">
        <f>S226*H226</f>
        <v>0</v>
      </c>
      <c r="AR226" s="146" t="s">
        <v>212</v>
      </c>
      <c r="AT226" s="146" t="s">
        <v>132</v>
      </c>
      <c r="AU226" s="146" t="s">
        <v>82</v>
      </c>
      <c r="AY226" s="16" t="s">
        <v>129</v>
      </c>
      <c r="BE226" s="147">
        <f>IF(N226="základní",J226,0)</f>
        <v>0</v>
      </c>
      <c r="BF226" s="147">
        <f>IF(N226="snížená",J226,0)</f>
        <v>0</v>
      </c>
      <c r="BG226" s="147">
        <f>IF(N226="zákl. přenesená",J226,0)</f>
        <v>0</v>
      </c>
      <c r="BH226" s="147">
        <f>IF(N226="sníž. přenesená",J226,0)</f>
        <v>0</v>
      </c>
      <c r="BI226" s="147">
        <f>IF(N226="nulová",J226,0)</f>
        <v>0</v>
      </c>
      <c r="BJ226" s="16" t="s">
        <v>80</v>
      </c>
      <c r="BK226" s="147">
        <f>ROUND(I226*H226,2)</f>
        <v>0</v>
      </c>
      <c r="BL226" s="16" t="s">
        <v>212</v>
      </c>
      <c r="BM226" s="146" t="s">
        <v>306</v>
      </c>
    </row>
    <row r="227" spans="2:65" s="13" customFormat="1">
      <c r="B227" s="154"/>
      <c r="D227" s="149" t="s">
        <v>138</v>
      </c>
      <c r="E227" s="155" t="s">
        <v>1</v>
      </c>
      <c r="F227" s="156" t="s">
        <v>307</v>
      </c>
      <c r="H227" s="157">
        <v>760</v>
      </c>
      <c r="L227" s="154"/>
      <c r="M227" s="158"/>
      <c r="T227" s="159"/>
      <c r="AT227" s="155" t="s">
        <v>138</v>
      </c>
      <c r="AU227" s="155" t="s">
        <v>82</v>
      </c>
      <c r="AV227" s="13" t="s">
        <v>82</v>
      </c>
      <c r="AW227" s="13" t="s">
        <v>26</v>
      </c>
      <c r="AX227" s="13" t="s">
        <v>72</v>
      </c>
      <c r="AY227" s="155" t="s">
        <v>129</v>
      </c>
    </row>
    <row r="228" spans="2:65" s="12" customFormat="1">
      <c r="B228" s="148"/>
      <c r="D228" s="149" t="s">
        <v>138</v>
      </c>
      <c r="E228" s="150" t="s">
        <v>1</v>
      </c>
      <c r="F228" s="151" t="s">
        <v>308</v>
      </c>
      <c r="H228" s="150" t="s">
        <v>1</v>
      </c>
      <c r="L228" s="148"/>
      <c r="M228" s="152"/>
      <c r="T228" s="153"/>
      <c r="AT228" s="150" t="s">
        <v>138</v>
      </c>
      <c r="AU228" s="150" t="s">
        <v>82</v>
      </c>
      <c r="AV228" s="12" t="s">
        <v>80</v>
      </c>
      <c r="AW228" s="12" t="s">
        <v>26</v>
      </c>
      <c r="AX228" s="12" t="s">
        <v>72</v>
      </c>
      <c r="AY228" s="150" t="s">
        <v>129</v>
      </c>
    </row>
    <row r="229" spans="2:65" s="13" customFormat="1">
      <c r="B229" s="154"/>
      <c r="D229" s="149" t="s">
        <v>138</v>
      </c>
      <c r="E229" s="155" t="s">
        <v>1</v>
      </c>
      <c r="F229" s="156" t="s">
        <v>309</v>
      </c>
      <c r="H229" s="157">
        <v>25</v>
      </c>
      <c r="L229" s="154"/>
      <c r="M229" s="158"/>
      <c r="T229" s="159"/>
      <c r="AT229" s="155" t="s">
        <v>138</v>
      </c>
      <c r="AU229" s="155" t="s">
        <v>82</v>
      </c>
      <c r="AV229" s="13" t="s">
        <v>82</v>
      </c>
      <c r="AW229" s="13" t="s">
        <v>26</v>
      </c>
      <c r="AX229" s="13" t="s">
        <v>72</v>
      </c>
      <c r="AY229" s="155" t="s">
        <v>129</v>
      </c>
    </row>
    <row r="230" spans="2:65" s="14" customFormat="1">
      <c r="B230" s="160"/>
      <c r="D230" s="149" t="s">
        <v>138</v>
      </c>
      <c r="E230" s="161" t="s">
        <v>1</v>
      </c>
      <c r="F230" s="162" t="s">
        <v>145</v>
      </c>
      <c r="H230" s="163">
        <v>785</v>
      </c>
      <c r="L230" s="160"/>
      <c r="M230" s="164"/>
      <c r="T230" s="165"/>
      <c r="AT230" s="161" t="s">
        <v>138</v>
      </c>
      <c r="AU230" s="161" t="s">
        <v>82</v>
      </c>
      <c r="AV230" s="14" t="s">
        <v>136</v>
      </c>
      <c r="AW230" s="14" t="s">
        <v>26</v>
      </c>
      <c r="AX230" s="14" t="s">
        <v>80</v>
      </c>
      <c r="AY230" s="161" t="s">
        <v>129</v>
      </c>
    </row>
    <row r="231" spans="2:65" s="1" customFormat="1" ht="16.5" customHeight="1">
      <c r="B231" s="111"/>
      <c r="C231" s="136" t="s">
        <v>310</v>
      </c>
      <c r="D231" s="136" t="s">
        <v>132</v>
      </c>
      <c r="E231" s="137" t="s">
        <v>311</v>
      </c>
      <c r="F231" s="138" t="s">
        <v>312</v>
      </c>
      <c r="G231" s="139" t="s">
        <v>135</v>
      </c>
      <c r="H231" s="140">
        <v>785</v>
      </c>
      <c r="I231" s="220">
        <v>0</v>
      </c>
      <c r="J231" s="141">
        <f>ROUND(I231*H231,2)</f>
        <v>0</v>
      </c>
      <c r="K231" s="142"/>
      <c r="L231" s="30"/>
      <c r="M231" s="143" t="s">
        <v>1</v>
      </c>
      <c r="N231" s="110" t="s">
        <v>37</v>
      </c>
      <c r="O231" s="144">
        <v>4.3999999999999997E-2</v>
      </c>
      <c r="P231" s="144">
        <f>O231*H231</f>
        <v>34.54</v>
      </c>
      <c r="Q231" s="144">
        <v>2.9999999999999997E-4</v>
      </c>
      <c r="R231" s="144">
        <f>Q231*H231</f>
        <v>0.23549999999999999</v>
      </c>
      <c r="S231" s="144">
        <v>0</v>
      </c>
      <c r="T231" s="145">
        <f>S231*H231</f>
        <v>0</v>
      </c>
      <c r="AR231" s="146" t="s">
        <v>212</v>
      </c>
      <c r="AT231" s="146" t="s">
        <v>132</v>
      </c>
      <c r="AU231" s="146" t="s">
        <v>82</v>
      </c>
      <c r="AY231" s="16" t="s">
        <v>129</v>
      </c>
      <c r="BE231" s="147">
        <f>IF(N231="základní",J231,0)</f>
        <v>0</v>
      </c>
      <c r="BF231" s="147">
        <f>IF(N231="snížená",J231,0)</f>
        <v>0</v>
      </c>
      <c r="BG231" s="147">
        <f>IF(N231="zákl. přenesená",J231,0)</f>
        <v>0</v>
      </c>
      <c r="BH231" s="147">
        <f>IF(N231="sníž. přenesená",J231,0)</f>
        <v>0</v>
      </c>
      <c r="BI231" s="147">
        <f>IF(N231="nulová",J231,0)</f>
        <v>0</v>
      </c>
      <c r="BJ231" s="16" t="s">
        <v>80</v>
      </c>
      <c r="BK231" s="147">
        <f>ROUND(I231*H231,2)</f>
        <v>0</v>
      </c>
      <c r="BL231" s="16" t="s">
        <v>212</v>
      </c>
      <c r="BM231" s="146" t="s">
        <v>313</v>
      </c>
    </row>
    <row r="232" spans="2:65" s="1" customFormat="1" ht="24.2" customHeight="1">
      <c r="B232" s="111"/>
      <c r="C232" s="136" t="s">
        <v>314</v>
      </c>
      <c r="D232" s="136" t="s">
        <v>132</v>
      </c>
      <c r="E232" s="137" t="s">
        <v>315</v>
      </c>
      <c r="F232" s="138" t="s">
        <v>316</v>
      </c>
      <c r="G232" s="139" t="s">
        <v>135</v>
      </c>
      <c r="H232" s="140">
        <v>785</v>
      </c>
      <c r="I232" s="220">
        <v>0</v>
      </c>
      <c r="J232" s="141">
        <f>ROUND(I232*H232,2)</f>
        <v>0</v>
      </c>
      <c r="K232" s="142"/>
      <c r="L232" s="30"/>
      <c r="M232" s="143" t="s">
        <v>1</v>
      </c>
      <c r="N232" s="110" t="s">
        <v>37</v>
      </c>
      <c r="O232" s="144">
        <v>0.375</v>
      </c>
      <c r="P232" s="144">
        <f>O232*H232</f>
        <v>294.375</v>
      </c>
      <c r="Q232" s="144">
        <v>1.5E-3</v>
      </c>
      <c r="R232" s="144">
        <f>Q232*H232</f>
        <v>1.1775</v>
      </c>
      <c r="S232" s="144">
        <v>0</v>
      </c>
      <c r="T232" s="145">
        <f>S232*H232</f>
        <v>0</v>
      </c>
      <c r="AR232" s="146" t="s">
        <v>212</v>
      </c>
      <c r="AT232" s="146" t="s">
        <v>132</v>
      </c>
      <c r="AU232" s="146" t="s">
        <v>82</v>
      </c>
      <c r="AY232" s="16" t="s">
        <v>129</v>
      </c>
      <c r="BE232" s="147">
        <f>IF(N232="základní",J232,0)</f>
        <v>0</v>
      </c>
      <c r="BF232" s="147">
        <f>IF(N232="snížená",J232,0)</f>
        <v>0</v>
      </c>
      <c r="BG232" s="147">
        <f>IF(N232="zákl. přenesená",J232,0)</f>
        <v>0</v>
      </c>
      <c r="BH232" s="147">
        <f>IF(N232="sníž. přenesená",J232,0)</f>
        <v>0</v>
      </c>
      <c r="BI232" s="147">
        <f>IF(N232="nulová",J232,0)</f>
        <v>0</v>
      </c>
      <c r="BJ232" s="16" t="s">
        <v>80</v>
      </c>
      <c r="BK232" s="147">
        <f>ROUND(I232*H232,2)</f>
        <v>0</v>
      </c>
      <c r="BL232" s="16" t="s">
        <v>212</v>
      </c>
      <c r="BM232" s="146" t="s">
        <v>317</v>
      </c>
    </row>
    <row r="233" spans="2:65" s="1" customFormat="1" ht="16.5" customHeight="1">
      <c r="B233" s="111"/>
      <c r="C233" s="136" t="s">
        <v>318</v>
      </c>
      <c r="D233" s="136" t="s">
        <v>132</v>
      </c>
      <c r="E233" s="137" t="s">
        <v>319</v>
      </c>
      <c r="F233" s="138" t="s">
        <v>320</v>
      </c>
      <c r="G233" s="139" t="s">
        <v>135</v>
      </c>
      <c r="H233" s="140">
        <v>785</v>
      </c>
      <c r="I233" s="220">
        <v>0</v>
      </c>
      <c r="J233" s="141">
        <f>ROUND(I233*H233,2)</f>
        <v>0</v>
      </c>
      <c r="K233" s="142"/>
      <c r="L233" s="30"/>
      <c r="M233" s="143" t="s">
        <v>1</v>
      </c>
      <c r="N233" s="110" t="s">
        <v>37</v>
      </c>
      <c r="O233" s="144">
        <v>9.9000000000000005E-2</v>
      </c>
      <c r="P233" s="144">
        <f>O233*H233</f>
        <v>77.715000000000003</v>
      </c>
      <c r="Q233" s="144">
        <v>4.4999999999999997E-3</v>
      </c>
      <c r="R233" s="144">
        <f>Q233*H233</f>
        <v>3.5324999999999998</v>
      </c>
      <c r="S233" s="144">
        <v>0</v>
      </c>
      <c r="T233" s="145">
        <f>S233*H233</f>
        <v>0</v>
      </c>
      <c r="AR233" s="146" t="s">
        <v>212</v>
      </c>
      <c r="AT233" s="146" t="s">
        <v>132</v>
      </c>
      <c r="AU233" s="146" t="s">
        <v>82</v>
      </c>
      <c r="AY233" s="16" t="s">
        <v>129</v>
      </c>
      <c r="BE233" s="147">
        <f>IF(N233="základní",J233,0)</f>
        <v>0</v>
      </c>
      <c r="BF233" s="147">
        <f>IF(N233="snížená",J233,0)</f>
        <v>0</v>
      </c>
      <c r="BG233" s="147">
        <f>IF(N233="zákl. přenesená",J233,0)</f>
        <v>0</v>
      </c>
      <c r="BH233" s="147">
        <f>IF(N233="sníž. přenesená",J233,0)</f>
        <v>0</v>
      </c>
      <c r="BI233" s="147">
        <f>IF(N233="nulová",J233,0)</f>
        <v>0</v>
      </c>
      <c r="BJ233" s="16" t="s">
        <v>80</v>
      </c>
      <c r="BK233" s="147">
        <f>ROUND(I233*H233,2)</f>
        <v>0</v>
      </c>
      <c r="BL233" s="16" t="s">
        <v>212</v>
      </c>
      <c r="BM233" s="146" t="s">
        <v>321</v>
      </c>
    </row>
    <row r="234" spans="2:65" s="1" customFormat="1" ht="24.2" customHeight="1">
      <c r="B234" s="111"/>
      <c r="C234" s="136" t="s">
        <v>322</v>
      </c>
      <c r="D234" s="136" t="s">
        <v>132</v>
      </c>
      <c r="E234" s="137" t="s">
        <v>323</v>
      </c>
      <c r="F234" s="138" t="s">
        <v>324</v>
      </c>
      <c r="G234" s="139" t="s">
        <v>135</v>
      </c>
      <c r="H234" s="140">
        <v>785</v>
      </c>
      <c r="I234" s="220">
        <v>0</v>
      </c>
      <c r="J234" s="141">
        <f>ROUND(I234*H234,2)</f>
        <v>0</v>
      </c>
      <c r="K234" s="142"/>
      <c r="L234" s="30"/>
      <c r="M234" s="143" t="s">
        <v>1</v>
      </c>
      <c r="N234" s="110" t="s">
        <v>37</v>
      </c>
      <c r="O234" s="144">
        <v>2.4E-2</v>
      </c>
      <c r="P234" s="144">
        <f>O234*H234</f>
        <v>18.84</v>
      </c>
      <c r="Q234" s="144">
        <v>1.4499999999999999E-3</v>
      </c>
      <c r="R234" s="144">
        <f>Q234*H234</f>
        <v>1.13825</v>
      </c>
      <c r="S234" s="144">
        <v>0</v>
      </c>
      <c r="T234" s="145">
        <f>S234*H234</f>
        <v>0</v>
      </c>
      <c r="AR234" s="146" t="s">
        <v>212</v>
      </c>
      <c r="AT234" s="146" t="s">
        <v>132</v>
      </c>
      <c r="AU234" s="146" t="s">
        <v>82</v>
      </c>
      <c r="AY234" s="16" t="s">
        <v>129</v>
      </c>
      <c r="BE234" s="147">
        <f>IF(N234="základní",J234,0)</f>
        <v>0</v>
      </c>
      <c r="BF234" s="147">
        <f>IF(N234="snížená",J234,0)</f>
        <v>0</v>
      </c>
      <c r="BG234" s="147">
        <f>IF(N234="zákl. přenesená",J234,0)</f>
        <v>0</v>
      </c>
      <c r="BH234" s="147">
        <f>IF(N234="sníž. přenesená",J234,0)</f>
        <v>0</v>
      </c>
      <c r="BI234" s="147">
        <f>IF(N234="nulová",J234,0)</f>
        <v>0</v>
      </c>
      <c r="BJ234" s="16" t="s">
        <v>80</v>
      </c>
      <c r="BK234" s="147">
        <f>ROUND(I234*H234,2)</f>
        <v>0</v>
      </c>
      <c r="BL234" s="16" t="s">
        <v>212</v>
      </c>
      <c r="BM234" s="146" t="s">
        <v>325</v>
      </c>
    </row>
    <row r="235" spans="2:65" s="1" customFormat="1" ht="16.5" customHeight="1">
      <c r="B235" s="111"/>
      <c r="C235" s="136" t="s">
        <v>326</v>
      </c>
      <c r="D235" s="136" t="s">
        <v>132</v>
      </c>
      <c r="E235" s="137" t="s">
        <v>327</v>
      </c>
      <c r="F235" s="138" t="s">
        <v>328</v>
      </c>
      <c r="G235" s="139" t="s">
        <v>135</v>
      </c>
      <c r="H235" s="140">
        <v>25</v>
      </c>
      <c r="I235" s="220">
        <v>0</v>
      </c>
      <c r="J235" s="141">
        <f>ROUND(I235*H235,2)</f>
        <v>0</v>
      </c>
      <c r="K235" s="142"/>
      <c r="L235" s="30"/>
      <c r="M235" s="143" t="s">
        <v>1</v>
      </c>
      <c r="N235" s="110" t="s">
        <v>37</v>
      </c>
      <c r="O235" s="144">
        <v>0.29499999999999998</v>
      </c>
      <c r="P235" s="144">
        <f>O235*H235</f>
        <v>7.375</v>
      </c>
      <c r="Q235" s="144">
        <v>0</v>
      </c>
      <c r="R235" s="144">
        <f>Q235*H235</f>
        <v>0</v>
      </c>
      <c r="S235" s="144">
        <v>8.1500000000000003E-2</v>
      </c>
      <c r="T235" s="145">
        <f>S235*H235</f>
        <v>2.0375000000000001</v>
      </c>
      <c r="AR235" s="146" t="s">
        <v>212</v>
      </c>
      <c r="AT235" s="146" t="s">
        <v>132</v>
      </c>
      <c r="AU235" s="146" t="s">
        <v>82</v>
      </c>
      <c r="AY235" s="16" t="s">
        <v>129</v>
      </c>
      <c r="BE235" s="147">
        <f>IF(N235="základní",J235,0)</f>
        <v>0</v>
      </c>
      <c r="BF235" s="147">
        <f>IF(N235="snížená",J235,0)</f>
        <v>0</v>
      </c>
      <c r="BG235" s="147">
        <f>IF(N235="zákl. přenesená",J235,0)</f>
        <v>0</v>
      </c>
      <c r="BH235" s="147">
        <f>IF(N235="sníž. přenesená",J235,0)</f>
        <v>0</v>
      </c>
      <c r="BI235" s="147">
        <f>IF(N235="nulová",J235,0)</f>
        <v>0</v>
      </c>
      <c r="BJ235" s="16" t="s">
        <v>80</v>
      </c>
      <c r="BK235" s="147">
        <f>ROUND(I235*H235,2)</f>
        <v>0</v>
      </c>
      <c r="BL235" s="16" t="s">
        <v>212</v>
      </c>
      <c r="BM235" s="146" t="s">
        <v>329</v>
      </c>
    </row>
    <row r="236" spans="2:65" s="13" customFormat="1">
      <c r="B236" s="154"/>
      <c r="D236" s="149" t="s">
        <v>138</v>
      </c>
      <c r="E236" s="155" t="s">
        <v>1</v>
      </c>
      <c r="F236" s="156" t="s">
        <v>309</v>
      </c>
      <c r="H236" s="157">
        <v>25</v>
      </c>
      <c r="L236" s="154"/>
      <c r="M236" s="158"/>
      <c r="T236" s="159"/>
      <c r="AT236" s="155" t="s">
        <v>138</v>
      </c>
      <c r="AU236" s="155" t="s">
        <v>82</v>
      </c>
      <c r="AV236" s="13" t="s">
        <v>82</v>
      </c>
      <c r="AW236" s="13" t="s">
        <v>26</v>
      </c>
      <c r="AX236" s="13" t="s">
        <v>72</v>
      </c>
      <c r="AY236" s="155" t="s">
        <v>129</v>
      </c>
    </row>
    <row r="237" spans="2:65" s="14" customFormat="1">
      <c r="B237" s="160"/>
      <c r="D237" s="149" t="s">
        <v>138</v>
      </c>
      <c r="E237" s="161" t="s">
        <v>1</v>
      </c>
      <c r="F237" s="162" t="s">
        <v>145</v>
      </c>
      <c r="H237" s="163">
        <v>25</v>
      </c>
      <c r="L237" s="160"/>
      <c r="M237" s="164"/>
      <c r="T237" s="165"/>
      <c r="AT237" s="161" t="s">
        <v>138</v>
      </c>
      <c r="AU237" s="161" t="s">
        <v>82</v>
      </c>
      <c r="AV237" s="14" t="s">
        <v>136</v>
      </c>
      <c r="AW237" s="14" t="s">
        <v>26</v>
      </c>
      <c r="AX237" s="14" t="s">
        <v>80</v>
      </c>
      <c r="AY237" s="161" t="s">
        <v>129</v>
      </c>
    </row>
    <row r="238" spans="2:65" s="1" customFormat="1" ht="24.2" customHeight="1">
      <c r="B238" s="111"/>
      <c r="C238" s="136" t="s">
        <v>330</v>
      </c>
      <c r="D238" s="136" t="s">
        <v>132</v>
      </c>
      <c r="E238" s="137" t="s">
        <v>331</v>
      </c>
      <c r="F238" s="138" t="s">
        <v>332</v>
      </c>
      <c r="G238" s="139" t="s">
        <v>135</v>
      </c>
      <c r="H238" s="140">
        <v>785</v>
      </c>
      <c r="I238" s="220">
        <v>0</v>
      </c>
      <c r="J238" s="141">
        <f>ROUND(I238*H238,2)</f>
        <v>0</v>
      </c>
      <c r="K238" s="142"/>
      <c r="L238" s="30"/>
      <c r="M238" s="143" t="s">
        <v>1</v>
      </c>
      <c r="N238" s="110" t="s">
        <v>37</v>
      </c>
      <c r="O238" s="144">
        <v>0.78200000000000003</v>
      </c>
      <c r="P238" s="144">
        <f>O238*H238</f>
        <v>613.87</v>
      </c>
      <c r="Q238" s="144">
        <v>2.7000000000000001E-3</v>
      </c>
      <c r="R238" s="144">
        <f>Q238*H238</f>
        <v>2.1194999999999999</v>
      </c>
      <c r="S238" s="144">
        <v>0</v>
      </c>
      <c r="T238" s="145">
        <f>S238*H238</f>
        <v>0</v>
      </c>
      <c r="AR238" s="146" t="s">
        <v>212</v>
      </c>
      <c r="AT238" s="146" t="s">
        <v>132</v>
      </c>
      <c r="AU238" s="146" t="s">
        <v>82</v>
      </c>
      <c r="AY238" s="16" t="s">
        <v>129</v>
      </c>
      <c r="BE238" s="147">
        <f>IF(N238="základní",J238,0)</f>
        <v>0</v>
      </c>
      <c r="BF238" s="147">
        <f>IF(N238="snížená",J238,0)</f>
        <v>0</v>
      </c>
      <c r="BG238" s="147">
        <f>IF(N238="zákl. přenesená",J238,0)</f>
        <v>0</v>
      </c>
      <c r="BH238" s="147">
        <f>IF(N238="sníž. přenesená",J238,0)</f>
        <v>0</v>
      </c>
      <c r="BI238" s="147">
        <f>IF(N238="nulová",J238,0)</f>
        <v>0</v>
      </c>
      <c r="BJ238" s="16" t="s">
        <v>80</v>
      </c>
      <c r="BK238" s="147">
        <f>ROUND(I238*H238,2)</f>
        <v>0</v>
      </c>
      <c r="BL238" s="16" t="s">
        <v>212</v>
      </c>
      <c r="BM238" s="146" t="s">
        <v>333</v>
      </c>
    </row>
    <row r="239" spans="2:65" s="13" customFormat="1">
      <c r="B239" s="154"/>
      <c r="D239" s="149" t="s">
        <v>138</v>
      </c>
      <c r="E239" s="155" t="s">
        <v>1</v>
      </c>
      <c r="F239" s="156" t="s">
        <v>307</v>
      </c>
      <c r="H239" s="157">
        <v>760</v>
      </c>
      <c r="L239" s="154"/>
      <c r="M239" s="158"/>
      <c r="T239" s="159"/>
      <c r="AT239" s="155" t="s">
        <v>138</v>
      </c>
      <c r="AU239" s="155" t="s">
        <v>82</v>
      </c>
      <c r="AV239" s="13" t="s">
        <v>82</v>
      </c>
      <c r="AW239" s="13" t="s">
        <v>26</v>
      </c>
      <c r="AX239" s="13" t="s">
        <v>72</v>
      </c>
      <c r="AY239" s="155" t="s">
        <v>129</v>
      </c>
    </row>
    <row r="240" spans="2:65" s="13" customFormat="1">
      <c r="B240" s="154"/>
      <c r="D240" s="149" t="s">
        <v>138</v>
      </c>
      <c r="E240" s="155" t="s">
        <v>1</v>
      </c>
      <c r="F240" s="156" t="s">
        <v>309</v>
      </c>
      <c r="H240" s="157">
        <v>25</v>
      </c>
      <c r="L240" s="154"/>
      <c r="M240" s="158"/>
      <c r="T240" s="159"/>
      <c r="AT240" s="155" t="s">
        <v>138</v>
      </c>
      <c r="AU240" s="155" t="s">
        <v>82</v>
      </c>
      <c r="AV240" s="13" t="s">
        <v>82</v>
      </c>
      <c r="AW240" s="13" t="s">
        <v>26</v>
      </c>
      <c r="AX240" s="13" t="s">
        <v>72</v>
      </c>
      <c r="AY240" s="155" t="s">
        <v>129</v>
      </c>
    </row>
    <row r="241" spans="2:65" s="14" customFormat="1">
      <c r="B241" s="160"/>
      <c r="D241" s="149" t="s">
        <v>138</v>
      </c>
      <c r="E241" s="161" t="s">
        <v>1</v>
      </c>
      <c r="F241" s="162" t="s">
        <v>145</v>
      </c>
      <c r="H241" s="163">
        <v>785</v>
      </c>
      <c r="L241" s="160"/>
      <c r="M241" s="164"/>
      <c r="T241" s="165"/>
      <c r="AT241" s="161" t="s">
        <v>138</v>
      </c>
      <c r="AU241" s="161" t="s">
        <v>82</v>
      </c>
      <c r="AV241" s="14" t="s">
        <v>136</v>
      </c>
      <c r="AW241" s="14" t="s">
        <v>26</v>
      </c>
      <c r="AX241" s="14" t="s">
        <v>80</v>
      </c>
      <c r="AY241" s="161" t="s">
        <v>129</v>
      </c>
    </row>
    <row r="242" spans="2:65" s="1" customFormat="1" ht="16.5" customHeight="1">
      <c r="B242" s="111"/>
      <c r="C242" s="166" t="s">
        <v>334</v>
      </c>
      <c r="D242" s="166" t="s">
        <v>258</v>
      </c>
      <c r="E242" s="167" t="s">
        <v>335</v>
      </c>
      <c r="F242" s="168" t="s">
        <v>336</v>
      </c>
      <c r="G242" s="169" t="s">
        <v>135</v>
      </c>
      <c r="H242" s="170">
        <v>863.5</v>
      </c>
      <c r="I242" s="221">
        <v>0</v>
      </c>
      <c r="J242" s="171">
        <f>ROUND(I242*H242,2)</f>
        <v>0</v>
      </c>
      <c r="K242" s="172"/>
      <c r="L242" s="173"/>
      <c r="M242" s="174" t="s">
        <v>1</v>
      </c>
      <c r="N242" s="175" t="s">
        <v>37</v>
      </c>
      <c r="O242" s="144">
        <v>0</v>
      </c>
      <c r="P242" s="144">
        <f>O242*H242</f>
        <v>0</v>
      </c>
      <c r="Q242" s="144">
        <v>1.0200000000000001E-2</v>
      </c>
      <c r="R242" s="144">
        <f>Q242*H242</f>
        <v>8.8077000000000005</v>
      </c>
      <c r="S242" s="144">
        <v>0</v>
      </c>
      <c r="T242" s="145">
        <f>S242*H242</f>
        <v>0</v>
      </c>
      <c r="AR242" s="146" t="s">
        <v>261</v>
      </c>
      <c r="AT242" s="146" t="s">
        <v>258</v>
      </c>
      <c r="AU242" s="146" t="s">
        <v>82</v>
      </c>
      <c r="AY242" s="16" t="s">
        <v>129</v>
      </c>
      <c r="BE242" s="147">
        <f>IF(N242="základní",J242,0)</f>
        <v>0</v>
      </c>
      <c r="BF242" s="147">
        <f>IF(N242="snížená",J242,0)</f>
        <v>0</v>
      </c>
      <c r="BG242" s="147">
        <f>IF(N242="zákl. přenesená",J242,0)</f>
        <v>0</v>
      </c>
      <c r="BH242" s="147">
        <f>IF(N242="sníž. přenesená",J242,0)</f>
        <v>0</v>
      </c>
      <c r="BI242" s="147">
        <f>IF(N242="nulová",J242,0)</f>
        <v>0</v>
      </c>
      <c r="BJ242" s="16" t="s">
        <v>80</v>
      </c>
      <c r="BK242" s="147">
        <f>ROUND(I242*H242,2)</f>
        <v>0</v>
      </c>
      <c r="BL242" s="16" t="s">
        <v>212</v>
      </c>
      <c r="BM242" s="146" t="s">
        <v>337</v>
      </c>
    </row>
    <row r="243" spans="2:65" s="13" customFormat="1">
      <c r="B243" s="154"/>
      <c r="D243" s="149" t="s">
        <v>138</v>
      </c>
      <c r="F243" s="156" t="s">
        <v>338</v>
      </c>
      <c r="H243" s="157">
        <v>863.5</v>
      </c>
      <c r="L243" s="154"/>
      <c r="M243" s="158"/>
      <c r="T243" s="159"/>
      <c r="AT243" s="155" t="s">
        <v>138</v>
      </c>
      <c r="AU243" s="155" t="s">
        <v>82</v>
      </c>
      <c r="AV243" s="13" t="s">
        <v>82</v>
      </c>
      <c r="AW243" s="13" t="s">
        <v>3</v>
      </c>
      <c r="AX243" s="13" t="s">
        <v>80</v>
      </c>
      <c r="AY243" s="155" t="s">
        <v>129</v>
      </c>
    </row>
    <row r="244" spans="2:65" s="1" customFormat="1" ht="24.2" customHeight="1">
      <c r="B244" s="111"/>
      <c r="C244" s="136" t="s">
        <v>339</v>
      </c>
      <c r="D244" s="136" t="s">
        <v>132</v>
      </c>
      <c r="E244" s="137" t="s">
        <v>340</v>
      </c>
      <c r="F244" s="138" t="s">
        <v>341</v>
      </c>
      <c r="G244" s="139" t="s">
        <v>217</v>
      </c>
      <c r="H244" s="140">
        <v>20090.689999999999</v>
      </c>
      <c r="I244" s="220">
        <v>0</v>
      </c>
      <c r="J244" s="141">
        <f>ROUND(I244*H244,2)</f>
        <v>0</v>
      </c>
      <c r="K244" s="142"/>
      <c r="L244" s="30"/>
      <c r="M244" s="143" t="s">
        <v>1</v>
      </c>
      <c r="N244" s="110" t="s">
        <v>37</v>
      </c>
      <c r="O244" s="144">
        <v>0</v>
      </c>
      <c r="P244" s="144">
        <f>O244*H244</f>
        <v>0</v>
      </c>
      <c r="Q244" s="144">
        <v>0</v>
      </c>
      <c r="R244" s="144">
        <f>Q244*H244</f>
        <v>0</v>
      </c>
      <c r="S244" s="144">
        <v>0</v>
      </c>
      <c r="T244" s="145">
        <f>S244*H244</f>
        <v>0</v>
      </c>
      <c r="AR244" s="146" t="s">
        <v>212</v>
      </c>
      <c r="AT244" s="146" t="s">
        <v>132</v>
      </c>
      <c r="AU244" s="146" t="s">
        <v>82</v>
      </c>
      <c r="AY244" s="16" t="s">
        <v>129</v>
      </c>
      <c r="BE244" s="147">
        <f>IF(N244="základní",J244,0)</f>
        <v>0</v>
      </c>
      <c r="BF244" s="147">
        <f>IF(N244="snížená",J244,0)</f>
        <v>0</v>
      </c>
      <c r="BG244" s="147">
        <f>IF(N244="zákl. přenesená",J244,0)</f>
        <v>0</v>
      </c>
      <c r="BH244" s="147">
        <f>IF(N244="sníž. přenesená",J244,0)</f>
        <v>0</v>
      </c>
      <c r="BI244" s="147">
        <f>IF(N244="nulová",J244,0)</f>
        <v>0</v>
      </c>
      <c r="BJ244" s="16" t="s">
        <v>80</v>
      </c>
      <c r="BK244" s="147">
        <f>ROUND(I244*H244,2)</f>
        <v>0</v>
      </c>
      <c r="BL244" s="16" t="s">
        <v>212</v>
      </c>
      <c r="BM244" s="146" t="s">
        <v>342</v>
      </c>
    </row>
    <row r="245" spans="2:65" s="11" customFormat="1" ht="22.9" customHeight="1">
      <c r="B245" s="125"/>
      <c r="D245" s="126" t="s">
        <v>71</v>
      </c>
      <c r="E245" s="134" t="s">
        <v>343</v>
      </c>
      <c r="F245" s="134" t="s">
        <v>344</v>
      </c>
      <c r="J245" s="135">
        <f>BK245</f>
        <v>0</v>
      </c>
      <c r="L245" s="125"/>
      <c r="M245" s="129"/>
      <c r="P245" s="130">
        <f>SUM(P246:P254)</f>
        <v>1603.28</v>
      </c>
      <c r="R245" s="130">
        <f>SUM(R246:R254)</f>
        <v>5.9713999999999992</v>
      </c>
      <c r="T245" s="131">
        <f>SUM(T246:T254)</f>
        <v>1.8814</v>
      </c>
      <c r="AR245" s="126" t="s">
        <v>82</v>
      </c>
      <c r="AT245" s="132" t="s">
        <v>71</v>
      </c>
      <c r="AU245" s="132" t="s">
        <v>80</v>
      </c>
      <c r="AY245" s="126" t="s">
        <v>129</v>
      </c>
      <c r="BK245" s="133">
        <f>SUM(BK246:BK254)</f>
        <v>0</v>
      </c>
    </row>
    <row r="246" spans="2:65" s="1" customFormat="1" ht="24.2" customHeight="1">
      <c r="B246" s="111"/>
      <c r="C246" s="136" t="s">
        <v>345</v>
      </c>
      <c r="D246" s="136" t="s">
        <v>132</v>
      </c>
      <c r="E246" s="137" t="s">
        <v>346</v>
      </c>
      <c r="F246" s="138" t="s">
        <v>347</v>
      </c>
      <c r="G246" s="139" t="s">
        <v>135</v>
      </c>
      <c r="H246" s="140">
        <v>4090</v>
      </c>
      <c r="I246" s="220">
        <v>0</v>
      </c>
      <c r="J246" s="141">
        <f>ROUND(I246*H246,2)</f>
        <v>0</v>
      </c>
      <c r="K246" s="142"/>
      <c r="L246" s="30"/>
      <c r="M246" s="143" t="s">
        <v>1</v>
      </c>
      <c r="N246" s="110" t="s">
        <v>37</v>
      </c>
      <c r="O246" s="144">
        <v>1.2E-2</v>
      </c>
      <c r="P246" s="144">
        <f>O246*H246</f>
        <v>49.08</v>
      </c>
      <c r="Q246" s="144">
        <v>0</v>
      </c>
      <c r="R246" s="144">
        <f>Q246*H246</f>
        <v>0</v>
      </c>
      <c r="S246" s="144">
        <v>0</v>
      </c>
      <c r="T246" s="145">
        <f>S246*H246</f>
        <v>0</v>
      </c>
      <c r="AR246" s="146" t="s">
        <v>212</v>
      </c>
      <c r="AT246" s="146" t="s">
        <v>132</v>
      </c>
      <c r="AU246" s="146" t="s">
        <v>82</v>
      </c>
      <c r="AY246" s="16" t="s">
        <v>129</v>
      </c>
      <c r="BE246" s="147">
        <f>IF(N246="základní",J246,0)</f>
        <v>0</v>
      </c>
      <c r="BF246" s="147">
        <f>IF(N246="snížená",J246,0)</f>
        <v>0</v>
      </c>
      <c r="BG246" s="147">
        <f>IF(N246="zákl. přenesená",J246,0)</f>
        <v>0</v>
      </c>
      <c r="BH246" s="147">
        <f>IF(N246="sníž. přenesená",J246,0)</f>
        <v>0</v>
      </c>
      <c r="BI246" s="147">
        <f>IF(N246="nulová",J246,0)</f>
        <v>0</v>
      </c>
      <c r="BJ246" s="16" t="s">
        <v>80</v>
      </c>
      <c r="BK246" s="147">
        <f>ROUND(I246*H246,2)</f>
        <v>0</v>
      </c>
      <c r="BL246" s="16" t="s">
        <v>212</v>
      </c>
      <c r="BM246" s="146" t="s">
        <v>348</v>
      </c>
    </row>
    <row r="247" spans="2:65" s="13" customFormat="1">
      <c r="B247" s="154"/>
      <c r="D247" s="149" t="s">
        <v>138</v>
      </c>
      <c r="E247" s="155" t="s">
        <v>1</v>
      </c>
      <c r="F247" s="156" t="s">
        <v>349</v>
      </c>
      <c r="H247" s="157">
        <v>4090</v>
      </c>
      <c r="L247" s="154"/>
      <c r="M247" s="158"/>
      <c r="T247" s="159"/>
      <c r="AT247" s="155" t="s">
        <v>138</v>
      </c>
      <c r="AU247" s="155" t="s">
        <v>82</v>
      </c>
      <c r="AV247" s="13" t="s">
        <v>82</v>
      </c>
      <c r="AW247" s="13" t="s">
        <v>26</v>
      </c>
      <c r="AX247" s="13" t="s">
        <v>72</v>
      </c>
      <c r="AY247" s="155" t="s">
        <v>129</v>
      </c>
    </row>
    <row r="248" spans="2:65" s="14" customFormat="1">
      <c r="B248" s="160"/>
      <c r="D248" s="149" t="s">
        <v>138</v>
      </c>
      <c r="E248" s="161" t="s">
        <v>1</v>
      </c>
      <c r="F248" s="162" t="s">
        <v>145</v>
      </c>
      <c r="H248" s="163">
        <v>4090</v>
      </c>
      <c r="L248" s="160"/>
      <c r="M248" s="164"/>
      <c r="T248" s="165"/>
      <c r="AT248" s="161" t="s">
        <v>138</v>
      </c>
      <c r="AU248" s="161" t="s">
        <v>82</v>
      </c>
      <c r="AV248" s="14" t="s">
        <v>136</v>
      </c>
      <c r="AW248" s="14" t="s">
        <v>26</v>
      </c>
      <c r="AX248" s="14" t="s">
        <v>80</v>
      </c>
      <c r="AY248" s="161" t="s">
        <v>129</v>
      </c>
    </row>
    <row r="249" spans="2:65" s="1" customFormat="1" ht="24.2" customHeight="1">
      <c r="B249" s="111"/>
      <c r="C249" s="136" t="s">
        <v>350</v>
      </c>
      <c r="D249" s="136" t="s">
        <v>132</v>
      </c>
      <c r="E249" s="137" t="s">
        <v>351</v>
      </c>
      <c r="F249" s="138" t="s">
        <v>352</v>
      </c>
      <c r="G249" s="139" t="s">
        <v>135</v>
      </c>
      <c r="H249" s="140">
        <v>4090</v>
      </c>
      <c r="I249" s="220">
        <v>0</v>
      </c>
      <c r="J249" s="141">
        <f t="shared" ref="J249:J254" si="10">ROUND(I249*H249,2)</f>
        <v>0</v>
      </c>
      <c r="K249" s="142"/>
      <c r="L249" s="30"/>
      <c r="M249" s="143" t="s">
        <v>1</v>
      </c>
      <c r="N249" s="110" t="s">
        <v>37</v>
      </c>
      <c r="O249" s="144">
        <v>3.5000000000000003E-2</v>
      </c>
      <c r="P249" s="144">
        <f t="shared" ref="P249:P254" si="11">O249*H249</f>
        <v>143.15</v>
      </c>
      <c r="Q249" s="144">
        <v>0</v>
      </c>
      <c r="R249" s="144">
        <f t="shared" ref="R249:R254" si="12">Q249*H249</f>
        <v>0</v>
      </c>
      <c r="S249" s="144">
        <v>1.4999999999999999E-4</v>
      </c>
      <c r="T249" s="145">
        <f t="shared" ref="T249:T254" si="13">S249*H249</f>
        <v>0.61349999999999993</v>
      </c>
      <c r="AR249" s="146" t="s">
        <v>212</v>
      </c>
      <c r="AT249" s="146" t="s">
        <v>132</v>
      </c>
      <c r="AU249" s="146" t="s">
        <v>82</v>
      </c>
      <c r="AY249" s="16" t="s">
        <v>129</v>
      </c>
      <c r="BE249" s="147">
        <f t="shared" ref="BE249:BE254" si="14">IF(N249="základní",J249,0)</f>
        <v>0</v>
      </c>
      <c r="BF249" s="147">
        <f t="shared" ref="BF249:BF254" si="15">IF(N249="snížená",J249,0)</f>
        <v>0</v>
      </c>
      <c r="BG249" s="147">
        <f t="shared" ref="BG249:BG254" si="16">IF(N249="zákl. přenesená",J249,0)</f>
        <v>0</v>
      </c>
      <c r="BH249" s="147">
        <f t="shared" ref="BH249:BH254" si="17">IF(N249="sníž. přenesená",J249,0)</f>
        <v>0</v>
      </c>
      <c r="BI249" s="147">
        <f t="shared" ref="BI249:BI254" si="18">IF(N249="nulová",J249,0)</f>
        <v>0</v>
      </c>
      <c r="BJ249" s="16" t="s">
        <v>80</v>
      </c>
      <c r="BK249" s="147">
        <f t="shared" ref="BK249:BK254" si="19">ROUND(I249*H249,2)</f>
        <v>0</v>
      </c>
      <c r="BL249" s="16" t="s">
        <v>212</v>
      </c>
      <c r="BM249" s="146" t="s">
        <v>353</v>
      </c>
    </row>
    <row r="250" spans="2:65" s="1" customFormat="1" ht="24.2" customHeight="1">
      <c r="B250" s="111"/>
      <c r="C250" s="136" t="s">
        <v>354</v>
      </c>
      <c r="D250" s="136" t="s">
        <v>132</v>
      </c>
      <c r="E250" s="137" t="s">
        <v>355</v>
      </c>
      <c r="F250" s="138" t="s">
        <v>356</v>
      </c>
      <c r="G250" s="139" t="s">
        <v>135</v>
      </c>
      <c r="H250" s="140">
        <v>4090</v>
      </c>
      <c r="I250" s="220">
        <v>0</v>
      </c>
      <c r="J250" s="141">
        <f t="shared" si="10"/>
        <v>0</v>
      </c>
      <c r="K250" s="142"/>
      <c r="L250" s="30"/>
      <c r="M250" s="143" t="s">
        <v>1</v>
      </c>
      <c r="N250" s="110" t="s">
        <v>37</v>
      </c>
      <c r="O250" s="144">
        <v>9.7000000000000003E-2</v>
      </c>
      <c r="P250" s="144">
        <f t="shared" si="11"/>
        <v>396.73</v>
      </c>
      <c r="Q250" s="144">
        <v>0</v>
      </c>
      <c r="R250" s="144">
        <f t="shared" si="12"/>
        <v>0</v>
      </c>
      <c r="S250" s="144">
        <v>0</v>
      </c>
      <c r="T250" s="145">
        <f t="shared" si="13"/>
        <v>0</v>
      </c>
      <c r="AR250" s="146" t="s">
        <v>212</v>
      </c>
      <c r="AT250" s="146" t="s">
        <v>132</v>
      </c>
      <c r="AU250" s="146" t="s">
        <v>82</v>
      </c>
      <c r="AY250" s="16" t="s">
        <v>129</v>
      </c>
      <c r="BE250" s="147">
        <f t="shared" si="14"/>
        <v>0</v>
      </c>
      <c r="BF250" s="147">
        <f t="shared" si="15"/>
        <v>0</v>
      </c>
      <c r="BG250" s="147">
        <f t="shared" si="16"/>
        <v>0</v>
      </c>
      <c r="BH250" s="147">
        <f t="shared" si="17"/>
        <v>0</v>
      </c>
      <c r="BI250" s="147">
        <f t="shared" si="18"/>
        <v>0</v>
      </c>
      <c r="BJ250" s="16" t="s">
        <v>80</v>
      </c>
      <c r="BK250" s="147">
        <f t="shared" si="19"/>
        <v>0</v>
      </c>
      <c r="BL250" s="16" t="s">
        <v>212</v>
      </c>
      <c r="BM250" s="146" t="s">
        <v>357</v>
      </c>
    </row>
    <row r="251" spans="2:65" s="1" customFormat="1" ht="16.5" customHeight="1">
      <c r="B251" s="111"/>
      <c r="C251" s="136" t="s">
        <v>358</v>
      </c>
      <c r="D251" s="136" t="s">
        <v>132</v>
      </c>
      <c r="E251" s="137" t="s">
        <v>359</v>
      </c>
      <c r="F251" s="138" t="s">
        <v>360</v>
      </c>
      <c r="G251" s="139" t="s">
        <v>135</v>
      </c>
      <c r="H251" s="140">
        <v>4090</v>
      </c>
      <c r="I251" s="220">
        <v>0</v>
      </c>
      <c r="J251" s="141">
        <f t="shared" si="10"/>
        <v>0</v>
      </c>
      <c r="K251" s="142"/>
      <c r="L251" s="30"/>
      <c r="M251" s="143" t="s">
        <v>1</v>
      </c>
      <c r="N251" s="110" t="s">
        <v>37</v>
      </c>
      <c r="O251" s="144">
        <v>7.3999999999999996E-2</v>
      </c>
      <c r="P251" s="144">
        <f t="shared" si="11"/>
        <v>302.65999999999997</v>
      </c>
      <c r="Q251" s="144">
        <v>1E-3</v>
      </c>
      <c r="R251" s="144">
        <f t="shared" si="12"/>
        <v>4.09</v>
      </c>
      <c r="S251" s="144">
        <v>3.1E-4</v>
      </c>
      <c r="T251" s="145">
        <f t="shared" si="13"/>
        <v>1.2679</v>
      </c>
      <c r="AR251" s="146" t="s">
        <v>212</v>
      </c>
      <c r="AT251" s="146" t="s">
        <v>132</v>
      </c>
      <c r="AU251" s="146" t="s">
        <v>82</v>
      </c>
      <c r="AY251" s="16" t="s">
        <v>129</v>
      </c>
      <c r="BE251" s="147">
        <f t="shared" si="14"/>
        <v>0</v>
      </c>
      <c r="BF251" s="147">
        <f t="shared" si="15"/>
        <v>0</v>
      </c>
      <c r="BG251" s="147">
        <f t="shared" si="16"/>
        <v>0</v>
      </c>
      <c r="BH251" s="147">
        <f t="shared" si="17"/>
        <v>0</v>
      </c>
      <c r="BI251" s="147">
        <f t="shared" si="18"/>
        <v>0</v>
      </c>
      <c r="BJ251" s="16" t="s">
        <v>80</v>
      </c>
      <c r="BK251" s="147">
        <f t="shared" si="19"/>
        <v>0</v>
      </c>
      <c r="BL251" s="16" t="s">
        <v>212</v>
      </c>
      <c r="BM251" s="146" t="s">
        <v>361</v>
      </c>
    </row>
    <row r="252" spans="2:65" s="1" customFormat="1" ht="24.2" customHeight="1">
      <c r="B252" s="111"/>
      <c r="C252" s="136" t="s">
        <v>362</v>
      </c>
      <c r="D252" s="136" t="s">
        <v>132</v>
      </c>
      <c r="E252" s="137" t="s">
        <v>363</v>
      </c>
      <c r="F252" s="138" t="s">
        <v>364</v>
      </c>
      <c r="G252" s="139" t="s">
        <v>135</v>
      </c>
      <c r="H252" s="140">
        <v>4090</v>
      </c>
      <c r="I252" s="220">
        <v>0</v>
      </c>
      <c r="J252" s="141">
        <f t="shared" si="10"/>
        <v>0</v>
      </c>
      <c r="K252" s="142"/>
      <c r="L252" s="30"/>
      <c r="M252" s="143" t="s">
        <v>1</v>
      </c>
      <c r="N252" s="110" t="s">
        <v>37</v>
      </c>
      <c r="O252" s="144">
        <v>3.6999999999999998E-2</v>
      </c>
      <c r="P252" s="144">
        <f t="shared" si="11"/>
        <v>151.32999999999998</v>
      </c>
      <c r="Q252" s="144">
        <v>0</v>
      </c>
      <c r="R252" s="144">
        <f t="shared" si="12"/>
        <v>0</v>
      </c>
      <c r="S252" s="144">
        <v>0</v>
      </c>
      <c r="T252" s="145">
        <f t="shared" si="13"/>
        <v>0</v>
      </c>
      <c r="AR252" s="146" t="s">
        <v>212</v>
      </c>
      <c r="AT252" s="146" t="s">
        <v>132</v>
      </c>
      <c r="AU252" s="146" t="s">
        <v>82</v>
      </c>
      <c r="AY252" s="16" t="s">
        <v>129</v>
      </c>
      <c r="BE252" s="147">
        <f t="shared" si="14"/>
        <v>0</v>
      </c>
      <c r="BF252" s="147">
        <f t="shared" si="15"/>
        <v>0</v>
      </c>
      <c r="BG252" s="147">
        <f t="shared" si="16"/>
        <v>0</v>
      </c>
      <c r="BH252" s="147">
        <f t="shared" si="17"/>
        <v>0</v>
      </c>
      <c r="BI252" s="147">
        <f t="shared" si="18"/>
        <v>0</v>
      </c>
      <c r="BJ252" s="16" t="s">
        <v>80</v>
      </c>
      <c r="BK252" s="147">
        <f t="shared" si="19"/>
        <v>0</v>
      </c>
      <c r="BL252" s="16" t="s">
        <v>212</v>
      </c>
      <c r="BM252" s="146" t="s">
        <v>365</v>
      </c>
    </row>
    <row r="253" spans="2:65" s="1" customFormat="1" ht="24.2" customHeight="1">
      <c r="B253" s="111"/>
      <c r="C253" s="136" t="s">
        <v>366</v>
      </c>
      <c r="D253" s="136" t="s">
        <v>132</v>
      </c>
      <c r="E253" s="137" t="s">
        <v>367</v>
      </c>
      <c r="F253" s="138" t="s">
        <v>368</v>
      </c>
      <c r="G253" s="139" t="s">
        <v>135</v>
      </c>
      <c r="H253" s="140">
        <v>4090</v>
      </c>
      <c r="I253" s="220">
        <v>0</v>
      </c>
      <c r="J253" s="141">
        <f t="shared" si="10"/>
        <v>0</v>
      </c>
      <c r="K253" s="142"/>
      <c r="L253" s="30"/>
      <c r="M253" s="143" t="s">
        <v>1</v>
      </c>
      <c r="N253" s="110" t="s">
        <v>37</v>
      </c>
      <c r="O253" s="144">
        <v>3.3000000000000002E-2</v>
      </c>
      <c r="P253" s="144">
        <f t="shared" si="11"/>
        <v>134.97</v>
      </c>
      <c r="Q253" s="144">
        <v>2.0000000000000001E-4</v>
      </c>
      <c r="R253" s="144">
        <f t="shared" si="12"/>
        <v>0.81800000000000006</v>
      </c>
      <c r="S253" s="144">
        <v>0</v>
      </c>
      <c r="T253" s="145">
        <f t="shared" si="13"/>
        <v>0</v>
      </c>
      <c r="AR253" s="146" t="s">
        <v>212</v>
      </c>
      <c r="AT253" s="146" t="s">
        <v>132</v>
      </c>
      <c r="AU253" s="146" t="s">
        <v>82</v>
      </c>
      <c r="AY253" s="16" t="s">
        <v>129</v>
      </c>
      <c r="BE253" s="147">
        <f t="shared" si="14"/>
        <v>0</v>
      </c>
      <c r="BF253" s="147">
        <f t="shared" si="15"/>
        <v>0</v>
      </c>
      <c r="BG253" s="147">
        <f t="shared" si="16"/>
        <v>0</v>
      </c>
      <c r="BH253" s="147">
        <f t="shared" si="17"/>
        <v>0</v>
      </c>
      <c r="BI253" s="147">
        <f t="shared" si="18"/>
        <v>0</v>
      </c>
      <c r="BJ253" s="16" t="s">
        <v>80</v>
      </c>
      <c r="BK253" s="147">
        <f t="shared" si="19"/>
        <v>0</v>
      </c>
      <c r="BL253" s="16" t="s">
        <v>212</v>
      </c>
      <c r="BM253" s="146" t="s">
        <v>369</v>
      </c>
    </row>
    <row r="254" spans="2:65" s="1" customFormat="1" ht="33" customHeight="1">
      <c r="B254" s="111"/>
      <c r="C254" s="136" t="s">
        <v>370</v>
      </c>
      <c r="D254" s="136" t="s">
        <v>132</v>
      </c>
      <c r="E254" s="137" t="s">
        <v>371</v>
      </c>
      <c r="F254" s="138" t="s">
        <v>372</v>
      </c>
      <c r="G254" s="139" t="s">
        <v>135</v>
      </c>
      <c r="H254" s="140">
        <v>4090</v>
      </c>
      <c r="I254" s="220">
        <v>0</v>
      </c>
      <c r="J254" s="141">
        <f t="shared" si="10"/>
        <v>0</v>
      </c>
      <c r="K254" s="142"/>
      <c r="L254" s="30"/>
      <c r="M254" s="143" t="s">
        <v>1</v>
      </c>
      <c r="N254" s="110" t="s">
        <v>37</v>
      </c>
      <c r="O254" s="144">
        <v>0.104</v>
      </c>
      <c r="P254" s="144">
        <f t="shared" si="11"/>
        <v>425.35999999999996</v>
      </c>
      <c r="Q254" s="144">
        <v>2.5999999999999998E-4</v>
      </c>
      <c r="R254" s="144">
        <f t="shared" si="12"/>
        <v>1.0633999999999999</v>
      </c>
      <c r="S254" s="144">
        <v>0</v>
      </c>
      <c r="T254" s="145">
        <f t="shared" si="13"/>
        <v>0</v>
      </c>
      <c r="AR254" s="146" t="s">
        <v>212</v>
      </c>
      <c r="AT254" s="146" t="s">
        <v>132</v>
      </c>
      <c r="AU254" s="146" t="s">
        <v>82</v>
      </c>
      <c r="AY254" s="16" t="s">
        <v>129</v>
      </c>
      <c r="BE254" s="147">
        <f t="shared" si="14"/>
        <v>0</v>
      </c>
      <c r="BF254" s="147">
        <f t="shared" si="15"/>
        <v>0</v>
      </c>
      <c r="BG254" s="147">
        <f t="shared" si="16"/>
        <v>0</v>
      </c>
      <c r="BH254" s="147">
        <f t="shared" si="17"/>
        <v>0</v>
      </c>
      <c r="BI254" s="147">
        <f t="shared" si="18"/>
        <v>0</v>
      </c>
      <c r="BJ254" s="16" t="s">
        <v>80</v>
      </c>
      <c r="BK254" s="147">
        <f t="shared" si="19"/>
        <v>0</v>
      </c>
      <c r="BL254" s="16" t="s">
        <v>212</v>
      </c>
      <c r="BM254" s="146" t="s">
        <v>373</v>
      </c>
    </row>
    <row r="255" spans="2:65" s="11" customFormat="1" ht="25.9" customHeight="1">
      <c r="B255" s="125"/>
      <c r="D255" s="126" t="s">
        <v>71</v>
      </c>
      <c r="E255" s="127" t="s">
        <v>258</v>
      </c>
      <c r="F255" s="127" t="s">
        <v>374</v>
      </c>
      <c r="J255" s="128">
        <f>BK255</f>
        <v>0</v>
      </c>
      <c r="L255" s="125"/>
      <c r="M255" s="129"/>
      <c r="P255" s="130">
        <f>P256</f>
        <v>0</v>
      </c>
      <c r="R255" s="130">
        <f>R256</f>
        <v>0</v>
      </c>
      <c r="T255" s="131">
        <f>T256</f>
        <v>0</v>
      </c>
      <c r="AR255" s="126" t="s">
        <v>151</v>
      </c>
      <c r="AT255" s="132" t="s">
        <v>71</v>
      </c>
      <c r="AU255" s="132" t="s">
        <v>72</v>
      </c>
      <c r="AY255" s="126" t="s">
        <v>129</v>
      </c>
      <c r="BK255" s="133">
        <f>BK256</f>
        <v>0</v>
      </c>
    </row>
    <row r="256" spans="2:65" s="11" customFormat="1" ht="22.9" customHeight="1">
      <c r="B256" s="125"/>
      <c r="D256" s="126" t="s">
        <v>71</v>
      </c>
      <c r="E256" s="134" t="s">
        <v>375</v>
      </c>
      <c r="F256" s="134" t="s">
        <v>376</v>
      </c>
      <c r="J256" s="135">
        <f>BK256</f>
        <v>0</v>
      </c>
      <c r="L256" s="125"/>
      <c r="M256" s="129"/>
      <c r="P256" s="130">
        <f>SUM(P257:P259)</f>
        <v>0</v>
      </c>
      <c r="R256" s="130">
        <f>SUM(R257:R259)</f>
        <v>0</v>
      </c>
      <c r="T256" s="131">
        <f>SUM(T257:T259)</f>
        <v>0</v>
      </c>
      <c r="AR256" s="126" t="s">
        <v>151</v>
      </c>
      <c r="AT256" s="132" t="s">
        <v>71</v>
      </c>
      <c r="AU256" s="132" t="s">
        <v>80</v>
      </c>
      <c r="AY256" s="126" t="s">
        <v>129</v>
      </c>
      <c r="BK256" s="133">
        <f>SUM(BK257:BK259)</f>
        <v>0</v>
      </c>
    </row>
    <row r="257" spans="2:65" s="1" customFormat="1" ht="16.5" customHeight="1">
      <c r="B257" s="111"/>
      <c r="C257" s="136" t="s">
        <v>377</v>
      </c>
      <c r="D257" s="136" t="s">
        <v>132</v>
      </c>
      <c r="E257" s="137" t="s">
        <v>378</v>
      </c>
      <c r="F257" s="138" t="s">
        <v>379</v>
      </c>
      <c r="G257" s="139" t="s">
        <v>135</v>
      </c>
      <c r="H257" s="140">
        <v>333.60500000000002</v>
      </c>
      <c r="I257" s="220">
        <v>0</v>
      </c>
      <c r="J257" s="141">
        <f>ROUND(I257*H257,2)</f>
        <v>0</v>
      </c>
      <c r="K257" s="142"/>
      <c r="L257" s="30"/>
      <c r="M257" s="143" t="s">
        <v>1</v>
      </c>
      <c r="N257" s="110" t="s">
        <v>37</v>
      </c>
      <c r="O257" s="144">
        <v>0</v>
      </c>
      <c r="P257" s="144">
        <f>O257*H257</f>
        <v>0</v>
      </c>
      <c r="Q257" s="144">
        <v>0</v>
      </c>
      <c r="R257" s="144">
        <f>Q257*H257</f>
        <v>0</v>
      </c>
      <c r="S257" s="144">
        <v>0</v>
      </c>
      <c r="T257" s="145">
        <f>S257*H257</f>
        <v>0</v>
      </c>
      <c r="AR257" s="146" t="s">
        <v>380</v>
      </c>
      <c r="AT257" s="146" t="s">
        <v>132</v>
      </c>
      <c r="AU257" s="146" t="s">
        <v>82</v>
      </c>
      <c r="AY257" s="16" t="s">
        <v>129</v>
      </c>
      <c r="BE257" s="147">
        <f>IF(N257="základní",J257,0)</f>
        <v>0</v>
      </c>
      <c r="BF257" s="147">
        <f>IF(N257="snížená",J257,0)</f>
        <v>0</v>
      </c>
      <c r="BG257" s="147">
        <f>IF(N257="zákl. přenesená",J257,0)</f>
        <v>0</v>
      </c>
      <c r="BH257" s="147">
        <f>IF(N257="sníž. přenesená",J257,0)</f>
        <v>0</v>
      </c>
      <c r="BI257" s="147">
        <f>IF(N257="nulová",J257,0)</f>
        <v>0</v>
      </c>
      <c r="BJ257" s="16" t="s">
        <v>80</v>
      </c>
      <c r="BK257" s="147">
        <f>ROUND(I257*H257,2)</f>
        <v>0</v>
      </c>
      <c r="BL257" s="16" t="s">
        <v>380</v>
      </c>
      <c r="BM257" s="146" t="s">
        <v>381</v>
      </c>
    </row>
    <row r="258" spans="2:65" s="13" customFormat="1">
      <c r="B258" s="154"/>
      <c r="D258" s="149" t="s">
        <v>138</v>
      </c>
      <c r="E258" s="155" t="s">
        <v>1</v>
      </c>
      <c r="F258" s="156" t="s">
        <v>382</v>
      </c>
      <c r="H258" s="157">
        <v>333.60500000000002</v>
      </c>
      <c r="L258" s="154"/>
      <c r="M258" s="158"/>
      <c r="T258" s="159"/>
      <c r="AT258" s="155" t="s">
        <v>138</v>
      </c>
      <c r="AU258" s="155" t="s">
        <v>82</v>
      </c>
      <c r="AV258" s="13" t="s">
        <v>82</v>
      </c>
      <c r="AW258" s="13" t="s">
        <v>26</v>
      </c>
      <c r="AX258" s="13" t="s">
        <v>72</v>
      </c>
      <c r="AY258" s="155" t="s">
        <v>129</v>
      </c>
    </row>
    <row r="259" spans="2:65" s="14" customFormat="1">
      <c r="B259" s="160"/>
      <c r="D259" s="149" t="s">
        <v>138</v>
      </c>
      <c r="E259" s="161" t="s">
        <v>1</v>
      </c>
      <c r="F259" s="162" t="s">
        <v>145</v>
      </c>
      <c r="H259" s="163">
        <v>333.60500000000002</v>
      </c>
      <c r="L259" s="160"/>
      <c r="M259" s="176"/>
      <c r="N259" s="177"/>
      <c r="O259" s="177"/>
      <c r="P259" s="177"/>
      <c r="Q259" s="177"/>
      <c r="R259" s="177"/>
      <c r="S259" s="177"/>
      <c r="T259" s="178"/>
      <c r="AT259" s="161" t="s">
        <v>138</v>
      </c>
      <c r="AU259" s="161" t="s">
        <v>82</v>
      </c>
      <c r="AV259" s="14" t="s">
        <v>136</v>
      </c>
      <c r="AW259" s="14" t="s">
        <v>26</v>
      </c>
      <c r="AX259" s="14" t="s">
        <v>80</v>
      </c>
      <c r="AY259" s="161" t="s">
        <v>129</v>
      </c>
    </row>
    <row r="260" spans="2:65" s="1" customFormat="1" ht="6.95" customHeight="1">
      <c r="B260" s="42"/>
      <c r="C260" s="43"/>
      <c r="D260" s="43"/>
      <c r="E260" s="43"/>
      <c r="F260" s="43"/>
      <c r="G260" s="43"/>
      <c r="H260" s="43"/>
      <c r="I260" s="43"/>
      <c r="J260" s="43"/>
      <c r="K260" s="43"/>
      <c r="L260" s="30"/>
    </row>
  </sheetData>
  <autoFilter ref="C134:K259" xr:uid="{00000000-0009-0000-0000-000001000000}"/>
  <mergeCells count="10">
    <mergeCell ref="E87:H87"/>
    <mergeCell ref="D114:F114"/>
    <mergeCell ref="E125:H125"/>
    <mergeCell ref="E127:H12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011 - Rekonstrukce příček...</vt:lpstr>
      <vt:lpstr>'011 - Rekonstrukce příček...'!Názvy_tisku</vt:lpstr>
      <vt:lpstr>'Rekapitulace stavby'!Názvy_tisku</vt:lpstr>
      <vt:lpstr>'011 - Rekonstrukce příček...'!Oblast_tisku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DESKTOP-KI5PJMT\Mirek</dc:creator>
  <cp:lastModifiedBy>Neubauer Martin</cp:lastModifiedBy>
  <dcterms:created xsi:type="dcterms:W3CDTF">2025-06-29T13:49:36Z</dcterms:created>
  <dcterms:modified xsi:type="dcterms:W3CDTF">2025-07-02T08:58:54Z</dcterms:modified>
</cp:coreProperties>
</file>