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226"/>
  <workbookPr codeName="ThisWorkbook"/>
  <bookViews>
    <workbookView xWindow="65524" yWindow="65524" windowWidth="12000" windowHeight="7620" activeTab="0"/>
  </bookViews>
  <sheets>
    <sheet name="Specifikace" sheetId="5" r:id="rId1"/>
    <sheet name="Místnosti" sheetId="20" state="hidden" r:id="rId2"/>
  </sheets>
  <definedNames>
    <definedName name="_xlnm._FilterDatabase" localSheetId="0" hidden="1">'Specifikace'!$A$129:$H$391</definedName>
    <definedName name="Bod_0222">'Specifikace'!$D$66</definedName>
    <definedName name="Bod_0233">'Specifikace'!$D$70</definedName>
    <definedName name="Bod_0256">'Specifikace'!$D$79</definedName>
    <definedName name="Bod_0297">'Specifikace'!$D$94</definedName>
    <definedName name="časová_rezerva">#REF!</definedName>
    <definedName name="DESIGN">#REF!</definedName>
    <definedName name="DODAVATEL">#REF!</definedName>
    <definedName name="hr_HSV">#REF!</definedName>
    <definedName name="hr_PSV">#REF!</definedName>
    <definedName name="HZS_1">#REF!</definedName>
    <definedName name="HZS_18">#REF!</definedName>
    <definedName name="HZS_21">#REF!</definedName>
    <definedName name="HZS_22">#REF!</definedName>
    <definedName name="HZS_23">#REF!</definedName>
    <definedName name="HZS_24">#REF!</definedName>
    <definedName name="HZS_26">#REF!</definedName>
    <definedName name="HZS_27">#REF!</definedName>
    <definedName name="HZS_28">#REF!</definedName>
    <definedName name="HZS_3">#REF!</definedName>
    <definedName name="HZS_31">#REF!</definedName>
    <definedName name="HZS_330">#REF!</definedName>
    <definedName name="HZS_34">#REF!</definedName>
    <definedName name="HZS_35">#REF!</definedName>
    <definedName name="HZS_36">#REF!</definedName>
    <definedName name="HZS_38">#REF!</definedName>
    <definedName name="HZS_4">#REF!</definedName>
    <definedName name="HZS_41">#REF!</definedName>
    <definedName name="HZS_43">#REF!</definedName>
    <definedName name="HZS_5">#REF!</definedName>
    <definedName name="HZS_61">#REF!</definedName>
    <definedName name="HZS_62">#REF!</definedName>
    <definedName name="HZS_627">#REF!</definedName>
    <definedName name="HZS_629">#REF!</definedName>
    <definedName name="HZS_63">#REF!</definedName>
    <definedName name="HZS_64">#REF!</definedName>
    <definedName name="HZS_700">#REF!</definedName>
    <definedName name="HZS_711">#REF!</definedName>
    <definedName name="HZS_712">#REF!</definedName>
    <definedName name="HZS_713">#REF!</definedName>
    <definedName name="HZS_721">#REF!</definedName>
    <definedName name="HZS_722">#REF!</definedName>
    <definedName name="HZS_723">#REF!</definedName>
    <definedName name="HZS_725">#REF!</definedName>
    <definedName name="HZS_730">#REF!</definedName>
    <definedName name="HZS_748">#REF!</definedName>
    <definedName name="HZS_761">#REF!</definedName>
    <definedName name="HZS_762">#REF!</definedName>
    <definedName name="HZS_763">#REF!</definedName>
    <definedName name="HZS_764">#REF!</definedName>
    <definedName name="HZS_765">#REF!</definedName>
    <definedName name="HZS_766">#REF!</definedName>
    <definedName name="HZS_767">#REF!</definedName>
    <definedName name="HZS_771">#REF!</definedName>
    <definedName name="HZS_772">#REF!</definedName>
    <definedName name="HZS_773">#REF!</definedName>
    <definedName name="HZS_775">#REF!</definedName>
    <definedName name="HZS_776">#REF!</definedName>
    <definedName name="HZS_777">#REF!</definedName>
    <definedName name="HZS_781">#REF!</definedName>
    <definedName name="HZS_782">#REF!</definedName>
    <definedName name="HZS_783">#REF!</definedName>
    <definedName name="HZS_784">#REF!</definedName>
    <definedName name="HZS_787">#REF!</definedName>
    <definedName name="HZS_799">#REF!</definedName>
    <definedName name="HZS_8">#REF!</definedName>
    <definedName name="HZS_800">#REF!</definedName>
    <definedName name="HZS_801">#REF!</definedName>
    <definedName name="HZS_802">#REF!</definedName>
    <definedName name="HZS_803">#REF!</definedName>
    <definedName name="HZS_804">#REF!</definedName>
    <definedName name="HZS_900">#REF!</definedName>
    <definedName name="HZS_94">#REF!</definedName>
    <definedName name="HZS_95">#REF!</definedName>
    <definedName name="HZS_96">#REF!</definedName>
    <definedName name="HZS_97">#REF!</definedName>
    <definedName name="HZS_98">#REF!</definedName>
    <definedName name="HZS_99">#REF!</definedName>
    <definedName name="HZS_999">#REF!</definedName>
    <definedName name="HZS_HSV">#REF!</definedName>
    <definedName name="HZS_PSV">#REF!</definedName>
    <definedName name="koef">#REF!</definedName>
    <definedName name="Manažer_cen">#REF!</definedName>
    <definedName name="MATICE_CEN">#REF!</definedName>
    <definedName name="mzda_top">#REF!</definedName>
    <definedName name="_xlnm.Print_Area" localSheetId="0">'Specifikace'!$D$3:$H$51,'Specifikace'!$D$54:$H$120,'Specifikace'!$D$133:$H$391</definedName>
    <definedName name="P_101">'Specifikace'!#REF!</definedName>
    <definedName name="P_102">'Specifikace'!#REF!</definedName>
    <definedName name="P_103">'Specifikace'!$D$40</definedName>
    <definedName name="P_104">'Specifikace'!$D$31</definedName>
    <definedName name="P_105">'Specifikace'!#REF!</definedName>
    <definedName name="P_106">'Specifikace'!#REF!</definedName>
    <definedName name="P_107">'Specifikace'!#REF!</definedName>
    <definedName name="P_108">'Specifikace'!#REF!</definedName>
    <definedName name="P_109">'Specifikace'!#REF!</definedName>
    <definedName name="P_110">'Specifikace'!#REF!</definedName>
    <definedName name="P_111">'Specifikace'!#REF!</definedName>
    <definedName name="P_112">'Specifikace'!#REF!</definedName>
    <definedName name="P_113">'Specifikace'!#REF!</definedName>
    <definedName name="P_114">'Specifikace'!#REF!</definedName>
    <definedName name="P_115">'Specifikace'!#REF!</definedName>
    <definedName name="P_116">'Specifikace'!$D$33</definedName>
    <definedName name="P_117">'Specifikace'!#REF!</definedName>
    <definedName name="P_118">'Specifikace'!#REF!</definedName>
    <definedName name="P_119">'Specifikace'!$D$34</definedName>
    <definedName name="P_120">'Specifikace'!#REF!</definedName>
    <definedName name="P_121">'Specifikace'!#REF!</definedName>
    <definedName name="P_122">'Specifikace'!#REF!</definedName>
    <definedName name="P_123">'Specifikace'!$D$35</definedName>
    <definedName name="P_124">'Specifikace'!#REF!</definedName>
    <definedName name="P_125">'Specifikace'!$D$32</definedName>
    <definedName name="P_126">#REF!</definedName>
    <definedName name="P_127">#REF!</definedName>
    <definedName name="P_128">#REF!</definedName>
    <definedName name="P_129">#REF!</definedName>
    <definedName name="P_130">#REF!</definedName>
    <definedName name="P_131">#REF!</definedName>
    <definedName name="P_132">#REF!</definedName>
    <definedName name="P_133">#REF!</definedName>
    <definedName name="P_134">#REF!</definedName>
    <definedName name="P_135">#REF!</definedName>
    <definedName name="P_136">#REF!</definedName>
    <definedName name="P_137">#REF!</definedName>
    <definedName name="P_138">#REF!</definedName>
    <definedName name="P_139">#REF!</definedName>
    <definedName name="P_140">#REF!</definedName>
    <definedName name="P_141">#REF!</definedName>
    <definedName name="P_142">#REF!</definedName>
    <definedName name="P_143">#REF!</definedName>
    <definedName name="P_144">#REF!</definedName>
    <definedName name="P_145">#REF!</definedName>
    <definedName name="P_146">#REF!</definedName>
    <definedName name="P_147">#REF!</definedName>
    <definedName name="P_148">#REF!</definedName>
    <definedName name="P_149">#REF!</definedName>
    <definedName name="P_150">#REF!</definedName>
    <definedName name="P_151">#REF!</definedName>
    <definedName name="P_152">#REF!</definedName>
    <definedName name="pojistné">#REF!</definedName>
    <definedName name="projekt">#REF!</definedName>
    <definedName name="přesun">#REF!</definedName>
    <definedName name="přesun_PSV">#REF!</definedName>
    <definedName name="R_01">#REF!</definedName>
    <definedName name="R_02">'Specifikace'!$D$28</definedName>
    <definedName name="R_03">'Specifikace'!$D$29</definedName>
    <definedName name="R_04">#REF!</definedName>
    <definedName name="R_05">#REF!</definedName>
    <definedName name="R_06">#REF!</definedName>
    <definedName name="R_07">#REF!</definedName>
    <definedName name="R_08">#REF!</definedName>
    <definedName name="R_09">#REF!</definedName>
    <definedName name="R_10">'Specifikace'!#REF!</definedName>
    <definedName name="R_100">'Specifikace'!#REF!</definedName>
    <definedName name="R_11">#REF!</definedName>
    <definedName name="R_12">'Specifikace'!$D$42</definedName>
    <definedName name="R_13">#REF!</definedName>
    <definedName name="R_14">#REF!</definedName>
    <definedName name="R_15">#REF!</definedName>
    <definedName name="R_16">#REF!</definedName>
    <definedName name="R_17">#REF!</definedName>
    <definedName name="R_18">#REF!</definedName>
    <definedName name="R_19">#REF!</definedName>
    <definedName name="R_20">#REF!</definedName>
    <definedName name="R_21">#REF!</definedName>
    <definedName name="R_22">#REF!</definedName>
    <definedName name="R_23">#REF!</definedName>
    <definedName name="R_24">#REF!</definedName>
    <definedName name="R_25">#REF!</definedName>
    <definedName name="R_26">#REF!</definedName>
    <definedName name="R_27">#REF!</definedName>
    <definedName name="R_28">#REF!</definedName>
    <definedName name="R_29">#REF!</definedName>
    <definedName name="R_30">#REF!</definedName>
    <definedName name="R_31">#REF!</definedName>
    <definedName name="R_32">#REF!</definedName>
    <definedName name="R_33">#REF!</definedName>
    <definedName name="R_34">#REF!</definedName>
    <definedName name="R_35">#REF!</definedName>
    <definedName name="R_36">#REF!</definedName>
    <definedName name="R_37">#REF!</definedName>
    <definedName name="R_38">#REF!</definedName>
    <definedName name="R_39">#REF!</definedName>
    <definedName name="R_40">#REF!</definedName>
    <definedName name="R_41">'Specifikace'!#REF!</definedName>
    <definedName name="R_42">#REF!</definedName>
    <definedName name="R_43">#REF!</definedName>
    <definedName name="R_44">'Specifikace'!$D$37</definedName>
    <definedName name="R_45">'Specifikace'!$D$38</definedName>
    <definedName name="R_46">#REF!</definedName>
    <definedName name="R_47">#REF!</definedName>
    <definedName name="R_48">#REF!</definedName>
    <definedName name="R_49">#REF!</definedName>
    <definedName name="R_50">#REF!</definedName>
    <definedName name="R_51">#REF!</definedName>
    <definedName name="R_52">#REF!</definedName>
    <definedName name="R_53">#REF!</definedName>
    <definedName name="R_54">#REF!</definedName>
    <definedName name="R_55">#REF!</definedName>
    <definedName name="R_56">#REF!</definedName>
    <definedName name="R_57">#REF!</definedName>
    <definedName name="R_58">#REF!</definedName>
    <definedName name="R_59">#REF!</definedName>
    <definedName name="R_60">#REF!</definedName>
    <definedName name="R_61">#REF!</definedName>
    <definedName name="R_62">#REF!</definedName>
    <definedName name="R_63">#REF!</definedName>
    <definedName name="R_64">#REF!</definedName>
    <definedName name="R_65">#REF!</definedName>
    <definedName name="R_66">#REF!</definedName>
    <definedName name="R_67">#REF!</definedName>
    <definedName name="R_68">#REF!</definedName>
    <definedName name="R_69">#REF!</definedName>
    <definedName name="R_70">#REF!</definedName>
    <definedName name="R_71">#REF!</definedName>
    <definedName name="R_72">#REF!</definedName>
    <definedName name="R_73">#REF!</definedName>
    <definedName name="R_74">#REF!</definedName>
    <definedName name="R_75">#REF!</definedName>
    <definedName name="R_76">#REF!</definedName>
    <definedName name="R_77">#REF!</definedName>
    <definedName name="R_78">'Specifikace'!#REF!</definedName>
    <definedName name="R_79">#REF!</definedName>
    <definedName name="R_80">#REF!</definedName>
    <definedName name="R_81">#REF!</definedName>
    <definedName name="R_82">#REF!</definedName>
    <definedName name="R_83">#REF!</definedName>
    <definedName name="R_84">#REF!</definedName>
    <definedName name="R_85">#REF!</definedName>
    <definedName name="R_86">#REF!</definedName>
    <definedName name="R_87">#REF!</definedName>
    <definedName name="R_88">#REF!</definedName>
    <definedName name="R_89">#REF!</definedName>
    <definedName name="R_90">#REF!</definedName>
    <definedName name="R_91">#REF!</definedName>
    <definedName name="R_92">#REF!</definedName>
    <definedName name="R_93">#REF!</definedName>
    <definedName name="R_94">#REF!</definedName>
    <definedName name="R_95">'Specifikace'!$D$30</definedName>
    <definedName name="R_96">#REF!</definedName>
    <definedName name="R_97">#REF!</definedName>
    <definedName name="R_98">#REF!</definedName>
    <definedName name="R_99">'Specifikace'!#REF!</definedName>
    <definedName name="RTS">#REF!</definedName>
    <definedName name="S_01">#REF!</definedName>
    <definedName name="S_02">'Specifikace'!$D$138</definedName>
    <definedName name="S_03">'Specifikace'!$D$163</definedName>
    <definedName name="S_04">#REF!</definedName>
    <definedName name="S_05">#REF!</definedName>
    <definedName name="S_06">#REF!</definedName>
    <definedName name="S_07">#REF!</definedName>
    <definedName name="S_08">#REF!</definedName>
    <definedName name="S_09">#REF!</definedName>
    <definedName name="S_10">'Specifikace'!#REF!</definedName>
    <definedName name="S_100">'Specifikace'!#REF!</definedName>
    <definedName name="S_11">#REF!</definedName>
    <definedName name="S_12">'Specifikace'!$D$373</definedName>
    <definedName name="S_13">#REF!</definedName>
    <definedName name="S_14">#REF!</definedName>
    <definedName name="S_15">#REF!</definedName>
    <definedName name="S_16">#REF!</definedName>
    <definedName name="S_17">#REF!</definedName>
    <definedName name="S_18">#REF!</definedName>
    <definedName name="S_19">#REF!</definedName>
    <definedName name="S_20">#REF!</definedName>
    <definedName name="S_21">#REF!</definedName>
    <definedName name="S_22">#REF!</definedName>
    <definedName name="S_23">#REF!</definedName>
    <definedName name="S_24">#REF!</definedName>
    <definedName name="S_25">#REF!</definedName>
    <definedName name="S_26">#REF!</definedName>
    <definedName name="S_27">#REF!</definedName>
    <definedName name="S_28">#REF!</definedName>
    <definedName name="S_29">#REF!</definedName>
    <definedName name="S_30">#REF!</definedName>
    <definedName name="S_31">#REF!</definedName>
    <definedName name="S_32">#REF!</definedName>
    <definedName name="S_33">#REF!</definedName>
    <definedName name="S_34">#REF!</definedName>
    <definedName name="S_35">#REF!</definedName>
    <definedName name="S_36">#REF!</definedName>
    <definedName name="S_37">#REF!</definedName>
    <definedName name="S_38">#REF!</definedName>
    <definedName name="S_39">#REF!</definedName>
    <definedName name="S_40">#REF!</definedName>
    <definedName name="S_41">'Specifikace'!#REF!</definedName>
    <definedName name="S_42">#REF!</definedName>
    <definedName name="S_43">#REF!</definedName>
    <definedName name="S_44">'Specifikace'!$D$277</definedName>
    <definedName name="S_45">'Specifikace'!$D$288</definedName>
    <definedName name="S_46">#REF!</definedName>
    <definedName name="S_47">#REF!</definedName>
    <definedName name="S_48">#REF!</definedName>
    <definedName name="S_49">#REF!</definedName>
    <definedName name="S_50">#REF!</definedName>
    <definedName name="S_51">#REF!</definedName>
    <definedName name="S_52">#REF!</definedName>
    <definedName name="S_53">#REF!</definedName>
    <definedName name="S_54">#REF!</definedName>
    <definedName name="S_55">#REF!</definedName>
    <definedName name="S_56">#REF!</definedName>
    <definedName name="S_57">#REF!</definedName>
    <definedName name="S_58">#REF!</definedName>
    <definedName name="S_59">#REF!</definedName>
    <definedName name="S_60">#REF!</definedName>
    <definedName name="S_61">#REF!</definedName>
    <definedName name="S_62">#REF!</definedName>
    <definedName name="S_63">#REF!</definedName>
    <definedName name="S_64">#REF!</definedName>
    <definedName name="S_65">#REF!</definedName>
    <definedName name="S_66">#REF!</definedName>
    <definedName name="S_67">#REF!</definedName>
    <definedName name="S_68">#REF!</definedName>
    <definedName name="S_69">#REF!</definedName>
    <definedName name="S_70">#REF!</definedName>
    <definedName name="S_71">#REF!</definedName>
    <definedName name="S_72">#REF!</definedName>
    <definedName name="S_73">#REF!</definedName>
    <definedName name="S_74">#REF!</definedName>
    <definedName name="S_75">#REF!</definedName>
    <definedName name="S_76">#REF!</definedName>
    <definedName name="S_77">#REF!</definedName>
    <definedName name="S_78">'Specifikace'!#REF!</definedName>
    <definedName name="S_79">#REF!</definedName>
    <definedName name="S_80">#REF!</definedName>
    <definedName name="S_81">#REF!</definedName>
    <definedName name="S_82">#REF!</definedName>
    <definedName name="S_83">#REF!</definedName>
    <definedName name="S_84">#REF!</definedName>
    <definedName name="S_85">#REF!</definedName>
    <definedName name="S_86">#REF!</definedName>
    <definedName name="S_87">#REF!</definedName>
    <definedName name="S_88">#REF!</definedName>
    <definedName name="S_89">#REF!</definedName>
    <definedName name="S_90">#REF!</definedName>
    <definedName name="S_91">#REF!</definedName>
    <definedName name="S_92">#REF!</definedName>
    <definedName name="S_93">#REF!</definedName>
    <definedName name="S_94">#REF!</definedName>
    <definedName name="S_95">'Specifikace'!$D$178</definedName>
    <definedName name="S_96">#REF!</definedName>
    <definedName name="S_97">#REF!</definedName>
    <definedName name="S_98">#REF!</definedName>
    <definedName name="S_99">'Specifikace'!#REF!</definedName>
    <definedName name="SEZNAM_POUŽITÝCH_MEZD">#REF!</definedName>
    <definedName name="sleva_ocel">#REF!</definedName>
    <definedName name="SLEVY">#REF!</definedName>
    <definedName name="STD_HR_HSV">#REF!</definedName>
    <definedName name="STD_HR_PSV">#REF!</definedName>
    <definedName name="T_101">'Specifikace'!#REF!</definedName>
    <definedName name="T_102">'Specifikace'!#REF!</definedName>
    <definedName name="T_103">'Specifikace'!$D$297</definedName>
    <definedName name="T_104">'Specifikace'!$D$201</definedName>
    <definedName name="T_105">'Specifikace'!#REF!</definedName>
    <definedName name="T_106">'Specifikace'!#REF!</definedName>
    <definedName name="T_107">'Specifikace'!#REF!</definedName>
    <definedName name="T_108">'Specifikace'!#REF!</definedName>
    <definedName name="T_109">'Specifikace'!#REF!</definedName>
    <definedName name="T_110">'Specifikace'!#REF!</definedName>
    <definedName name="T_111">'Specifikace'!#REF!</definedName>
    <definedName name="T_112">'Specifikace'!#REF!</definedName>
    <definedName name="T_113">'Specifikace'!#REF!</definedName>
    <definedName name="T_114">'Specifikace'!#REF!</definedName>
    <definedName name="T_115">'Specifikace'!#REF!</definedName>
    <definedName name="T_116">'Specifikace'!$D$232</definedName>
    <definedName name="T_117">'Specifikace'!#REF!</definedName>
    <definedName name="T_118">'Specifikace'!#REF!</definedName>
    <definedName name="T_119">'Specifikace'!$D$245</definedName>
    <definedName name="T_120">'Specifikace'!#REF!</definedName>
    <definedName name="T_121">'Specifikace'!#REF!</definedName>
    <definedName name="T_122">'Specifikace'!#REF!</definedName>
    <definedName name="T_123">'Specifikace'!$D$264</definedName>
    <definedName name="T_124">'Specifikace'!#REF!</definedName>
    <definedName name="T_125">'Specifikace'!$D$216</definedName>
    <definedName name="T_126">#REF!</definedName>
    <definedName name="T_127">#REF!</definedName>
    <definedName name="T_128">#REF!</definedName>
    <definedName name="T_129">#REF!</definedName>
    <definedName name="T_130">#REF!</definedName>
    <definedName name="T_131">#REF!</definedName>
    <definedName name="T_132">#REF!</definedName>
    <definedName name="T_133">#REF!</definedName>
    <definedName name="T_134">#REF!</definedName>
    <definedName name="T_135">#REF!</definedName>
    <definedName name="T_136">#REF!</definedName>
    <definedName name="T_137">#REF!</definedName>
    <definedName name="T_138">#REF!</definedName>
    <definedName name="T_139">#REF!</definedName>
    <definedName name="T_140">#REF!</definedName>
    <definedName name="T_141">#REF!</definedName>
    <definedName name="T_142">#REF!</definedName>
    <definedName name="T_143">#REF!</definedName>
    <definedName name="T_144">#REF!</definedName>
    <definedName name="T_145">#REF!</definedName>
    <definedName name="T_146">#REF!</definedName>
    <definedName name="T_147">#REF!</definedName>
    <definedName name="T_148">#REF!</definedName>
    <definedName name="T_149">#REF!</definedName>
    <definedName name="T_150">#REF!</definedName>
    <definedName name="T_151">#REF!</definedName>
    <definedName name="T_152">#REF!</definedName>
    <definedName name="UŽITNÁ_PLOCHA">'Specifikace'!#REF!</definedName>
    <definedName name="volba_přesunu">#REF!</definedName>
    <definedName name="VRN">#REF!</definedName>
    <definedName name="_xlnm.Print_Titles" localSheetId="0">'Specifikace'!$A:$A,'Specifikace'!$129:$131</definedName>
  </definedNames>
  <calcPr calcId="179017"/>
</workbook>
</file>

<file path=xl/sharedStrings.xml><?xml version="1.0" encoding="utf-8"?>
<sst xmlns="http://schemas.openxmlformats.org/spreadsheetml/2006/main" count="380" uniqueCount="265">
  <si>
    <t>m2</t>
  </si>
  <si>
    <t>m</t>
  </si>
  <si>
    <t>ks</t>
  </si>
  <si>
    <t>REKAPITULACE</t>
  </si>
  <si>
    <t>Podhledy</t>
  </si>
  <si>
    <t>Podlahy povlakové</t>
  </si>
  <si>
    <t>mj</t>
  </si>
  <si>
    <t>t</t>
  </si>
  <si>
    <t>kpl</t>
  </si>
  <si>
    <t>%</t>
  </si>
  <si>
    <t>cena celkem</t>
  </si>
  <si>
    <t>STAVEBNÍK</t>
  </si>
  <si>
    <t>Stěny</t>
  </si>
  <si>
    <t>CELKEM BEZ DPH</t>
  </si>
  <si>
    <t>DPH</t>
  </si>
  <si>
    <t>C E L K E M</t>
  </si>
  <si>
    <t>položka</t>
  </si>
  <si>
    <t>popis položky</t>
  </si>
  <si>
    <t>počet mj</t>
  </si>
  <si>
    <t>cena mj</t>
  </si>
  <si>
    <t>Bourání</t>
  </si>
  <si>
    <t>Konstrukce zámečnické</t>
  </si>
  <si>
    <t>Malby</t>
  </si>
  <si>
    <t>hmoty</t>
  </si>
  <si>
    <t>suť</t>
  </si>
  <si>
    <t>0110 - Soupis výkonů a dodávek s cenovými a výměrovými jednotkami níže uvedené, zahrnují všechny práce a dodávky potřebné pro úplné dokončení a  předání  díla objednateli bez vad a nedodělků ve smyslu obchodního práva.</t>
  </si>
  <si>
    <t>0120 - Do ceny dodavatele nutno zahrnout i všechny dodávky a práce popsané v této specifikaci nebo v jiné části dokumentace (výkresy, technická zpráva, ostatní dokumenty), a to i v případech, kdy jsou práce či dodávky uvedeny pouze v jedné z těchto částí. V případě nesouladu má výkresová dokumentace, technická zpráva a ostatní popisy projektanta přednost před touto specifikací. Provádění stavby a objednávky materiálu se řídí celou projektovou dokumentací.</t>
  </si>
  <si>
    <t>0130 - Pokud není výslovně uvedeno rozdělení dodávky a montáže v jednotkových cenách, obsahuje cena jednotlivých položek obě tyto složky.</t>
  </si>
  <si>
    <t>0140 - Zhotovitel je povinen si před předáním nabídky prohlédnout a zkontrolovat PD se soupisem prací a dodávek, prohlédnout a prozkoumat staveniště a jeho okolí a obstarat si všechny nezbytné a přístupné informace,které mu umožní zpracovat nabídku úplně a jednoznačně. Před podáním nabídky si zhotovitel může vyžádat konzultace u zpracovatele dokumentace. Pozdější požadavky, plynoucí z omylu či neznalosti PD a poměrů na staveništi jsou nepřijatelné a nebude k nim přihlíženo jako k oprávněným.</t>
  </si>
  <si>
    <t>0200 - Obsah jednotkových cen v této specifikaci</t>
  </si>
  <si>
    <t>0210 - Přímý materiál</t>
  </si>
  <si>
    <t>0211 - Materiál nosný a doplňkový (přímo zabudované) a materiál pomocný (vč.odepisovaného vícenásobným použitím)</t>
  </si>
  <si>
    <t>0212 - Pořizovací náklady a prvotní doprava (od výrobce k prvnímu uložení ve skladu), celní poplatky a celní jistina</t>
  </si>
  <si>
    <t>0220 - Náklady na přímé zpracování</t>
  </si>
  <si>
    <t>0221 - Přímé mzdy - mzdové náklady výrobních dělníků a dopravních zařízení (vč. příplatků, dovolené, náhrady mezd, přesčasové práce, pohotovosti, odměn, přestávek technologických a v důsledku povětrnostních vlivů, ale mimo zimní odstávku - viz režie výrobní); zákonné pojištění důchodové, nemocenské a zdravotní (DNZ) z těchto mzdových nákladů</t>
  </si>
  <si>
    <t>0222 - Náklady na stroje - přímé provozní náklady včetně mzdy posádky stroje nebo "stand-by" obsluhy rezervního zařízení na stavbě,  odpisy nebo nájemné a to i v případě, že investiční prostředek je již účetně odepsán,  fond oprav, zákonné pojištění DNZ z mezd a daně</t>
  </si>
  <si>
    <t>0230 - Ostatní přímé náklady</t>
  </si>
  <si>
    <t>0231 - Mimostaveništní doprava mezi sklady staveb u převozu použitých materiálů a polotovarů</t>
  </si>
  <si>
    <t>0232 - Mimostaveništní doprava u převozu  strojů a zařízení na stavbu a nájezdy strojů a vozidel na stavbu k technologickým výkonům</t>
  </si>
  <si>
    <t>0234 - Poplatky  a služby, pokud jsou obsaženy v popisu náplně položky zhotovovací práce (např. poplatek za vážení, kvalitativní a testovací zkoušky zhotovovací práce)</t>
  </si>
  <si>
    <t>0240 - Subdodávky</t>
  </si>
  <si>
    <t>0250 - Výrobní režie (standardní)</t>
  </si>
  <si>
    <t>0251 - Odpisy, oprava a údržba drobného majetku režijního výrobního charakteru, který je ve vlastnictví stavby, nebo kancelářských pomůcek</t>
  </si>
  <si>
    <t>0252 - Přepravné a nájem aut stavby, nakupovaná nebo vlastní režijní doprava při  služebních cestách a doprava zaměstnanců na stavbu; vnitrostaveništní doprava nákladní a osobní</t>
  </si>
  <si>
    <t>0253 - Ubytování zaměstnanců stavby a ubytování THP na služebních cestách na stavební objekt, cestovné a odlučné, cestovné při denním dojíždění a ostatní náklady</t>
  </si>
  <si>
    <t>0254 - Poplatky za telefon, poplatky za ochranu a hlídání (ostrahu) stavebního objektu, odvoz odpadků, odvoz ze žumpy na ZS, poplatky/odpisy za pronájem PC a IT</t>
  </si>
  <si>
    <t>0255 - Technické náklady stavby - např. zkoušky betonu, zhotovení a odstranění vzorků, předepsané revize, zkoušky a atesty zařízení nebo potřebných pro prokázání bezchybné funkce díla (není-li poptáno zvlášť), kontroly jakosti materiálu, geodetické práce (neuvedené jinde) a dohled geologa a statika při provádění; měření hluku pro kolaudaci</t>
  </si>
  <si>
    <t>0280 - Zisk</t>
  </si>
  <si>
    <t>0290 - Požadavky objednatele na náplň jednotkových cen</t>
  </si>
  <si>
    <t>0291 - Všechny potřebné pomocné dodávky a práce pro upevnění, zabezpečení funkčnosti a finální pohledové úpravy, které jsou běžně součástí dodávaného výrobku nebo systému, nebo jsou předepsány projektem a nejsou výslovně uvedeny jako samostatné položky (vč. těsnícího a upevňovacího materiálu, svářecího materiálu, plynu a kyslíku, přírub, šroubů, těsnění, šroubení, podložek, kotev atd.)</t>
  </si>
  <si>
    <t>0292 - Náklady na prořez, odpad, zlomky, hmotnostní rozdíly atd., pokud nejsou uvedeny ve výpočtu nosných dodávek samostatně</t>
  </si>
  <si>
    <t>0294 - Náklady na protihluková a protiprašná zařízení</t>
  </si>
  <si>
    <t>0295 - Náklady na zakrývání (nebo jiné zajištění) konstrukcí a prací ostatních zhotovitelů nebo stávajících konstrukcí před znečištěním a poškozením a odstranění zakrytí vč.zachování památkově cenných detailů (pokud není uvedeno samostatně)</t>
  </si>
  <si>
    <t>0296 - Náklady vyvolané nepříznivými klimatickými vlivy během výstavby- na preventivní nebo dodatečná opatření a práce s nimi spojené  (např. úprava základové spáry; zimní opatření- temperování, vyhřívání konstrukcí a zvláští přísady do betonů a malt; opatření v případě vysokých teplot- zakrývání a kropení; ochrana proti dešti apod.); náklady na čerpání a odvod podzemních a srážkových vod.</t>
  </si>
  <si>
    <t>0298 - Náklady vyvolané potřebou předepsané likvidace (vč.odvozu) jakýchkoli neekologických nebo zdraví nebezpečných látek (např. zeminy nebo jiných konstrukcí znečištěných ropnými produkty nebo jinými chemikáliemi, azbestocementové nebo jiná nebezpečná vlákna apod.), které jsou zmíněny v zadávacích podkladech</t>
  </si>
  <si>
    <t>0299 - Náklady  na  skladování (vč. skládkovného), dovozné, balné, cla, zpětné  odevzdání obalů atd.</t>
  </si>
  <si>
    <t>02910 - Náklady na stavební přípomoce (pokud nejsou uvedeny samostatně v této specifikaci)</t>
  </si>
  <si>
    <t>0300 - Vybraná smluvní ujednání s přímým dopadem na cenu díla (ostatní - viz smlouva)</t>
  </si>
  <si>
    <t>0310 - Součástí každé nabídky musí být technické a montážní podklady na všechny navržené výrobky ; nepředložení může mít vliv na snížení jednotkových cen. Podklady budou obsahovat veškeré technické údaje o nabízených výrobcích. Uchazeč vypracuje podrobný seznam předkládaných dokladů.</t>
  </si>
  <si>
    <t>0320 - Veškeré práce musí být provedeny  v souladu s ČSN a odbornými předpisy.</t>
  </si>
  <si>
    <t>0330 - Na výrobky dodané ze zahraničí je dodavatel  povinen doložit doklady potvrzující, že na nabízené výrobky je v České republice zajištěn servis minimálně po dobu záruky.</t>
  </si>
  <si>
    <t>0340 - Veškeré výrobky, materiály a technologie na stavbě použité musí být certifikovány a dodavatelem stavby registrovány pro průkaz splnění požadovaných vlastností a vhodnosti užití pro stavbu. V dokumentaci uvedené příklady výrobků a technologií nezbavují dodavatele povinnosti průkazně doložit jejich certifikaci.</t>
  </si>
  <si>
    <t>0350 - Všechny použité materiály budou vyvzorkovány před zabudováním.</t>
  </si>
  <si>
    <t>0360 - Specifikace  jednotlivých výrobků,  typy a barevné řešení  bude provedeno v rámci autorských dozorů po odsouhlasení  investorem.</t>
  </si>
  <si>
    <t>0256 - Mzdové náklady pracovníků THP (stavbyvedoucích, mistrů atd.) a pracovníků zařízení staveniště, vč.pracovníků pro přesun hmot neuvedených v kap. 0222 - Náklady na stroje</t>
  </si>
  <si>
    <t>0257 - Mzdové náklady výrobních dělníků pouze v období zimní odstavky stavby, jako zimní opatření  v režimu ZIP (harmonogramu) stavebního objektu, které nelze vztáhnout na kalkulační jednici zhotovovacích prací</t>
  </si>
  <si>
    <t>0258 - Příspěvky na obědy vlastních zaměstnanců,  náklady na balenou vodu, teplý čaj, zdravotní služby apod.</t>
  </si>
  <si>
    <t>02510 - Spotřeba energie a vody pro zařízení staveniště</t>
  </si>
  <si>
    <t>02511 - Opravy a údržba drobného majetku a zařízení staveniště</t>
  </si>
  <si>
    <t>0270 - Správní režie - náklady související s řízením a správou firmy vznikající na vyšší organ.úrovni a útvarů zajištujících správní a tech.servis pro výr. a nevýrob.činnosti firmy</t>
  </si>
  <si>
    <t>Stavební část</t>
  </si>
  <si>
    <t>Úvodní část - podmínky nabídky</t>
  </si>
  <si>
    <t>Všeobecný technický popis k soupisu prací a dodávek (specifikaci)</t>
  </si>
  <si>
    <t>02911 - Náklady na fotodokumentaci v památkově chráněných objektech - před zahájením prací, v jejich průběhu a po dokončení</t>
  </si>
  <si>
    <t>02912 - Náklady na technologické přestávky způsobené zvláštním režimem díla (např.v sídle hlavy státu či jiných reprezentačních prostor apod.)</t>
  </si>
  <si>
    <t>02914 - Náklady spojené s umístěním stavby a potřebné zábory pro zásobování; zajištění příjezdové cesty/cest ke staveništi; náklady na úklid veřejných komunikací čištění vozidel po výjezdu ze stavby a náklady na úklid společných prostor stavby a staveniště (doporučené jsou ekologické čistící prostředky a techniky); náklady na komplikace s provozem investora a další provozní náklady včetně kompletačních</t>
  </si>
  <si>
    <t>02915 - Náklady na reklamní poutač investora</t>
  </si>
  <si>
    <t>02916 - Náklady na splnění všech vyjádření a rozhodnutí dotčených orgánů státní správy (DOSS) a dohod s ostatními účastníky řízení</t>
  </si>
  <si>
    <t>02917 - Náklady na zabezpečení všech ostatních nezbytných schvalujících a povolujících dokladů neobsažených ve stavebním povolení</t>
  </si>
  <si>
    <t>02918 - Náklady na vytyčení a zaměření pro řádné provedení díla (vč.zhotovení potřebných výkresů a výpočtů), náklady na kontrolu výšek od existující vyznačené nulové úrovně (nivelety) a náklady na měření sousedních objektů během výstavby, pokud je výstavbou ohrožena jejich stabilita</t>
  </si>
  <si>
    <t>02919 - Náklady na zkoušky (vč.nákladů na zkušební provoz a nákladů na média s tím spojená), revize, zaškolení údržby, údržbu a opravy během výstavby a nutné pro zhotovení díla; a náklady na předepsaná označení zařízení, štítky, schemata apod.</t>
  </si>
  <si>
    <t>02920 - Náklady na dílenskou dokumentaci (kterou dodavatel předá ve dvou vyhotoveních před zahájením montáže jednotlivých prací), dokumentaci trasového vedení  (tzn. koordinaci vlastního vedení se stavební připraveností); a zúčtovací podklady</t>
  </si>
  <si>
    <t>02921 - Manažerské náklady spojené se změnami stavby před dokončením</t>
  </si>
  <si>
    <t>02922 - Náklady na projekt skutečného provedení (i v elektronické podobě, formát DWG a PDF) a veškeré doklady, potřebné ke kolaudaci a k předání díla investorovi (např. atesty a prohlášení o shodě na všechny použité materiály a výrobky, protokoly o provozních zkouškách, revizích, zregulování atd.)</t>
  </si>
  <si>
    <t>02923 - Náklady na přihlášení odběru elektrické energie a koordinace s pracemi dodavatelem energie; náklady na přihlášky a zřízení potřebného počtu tel. a datových linek, přihlášení a osazení hlavních vodoměrů, na přihlášku a odběr plynu; náklady na veškeré přejímky a předání správcům infrastruktury a náklady na kolaudaci</t>
  </si>
  <si>
    <t>02924 - Náklady na pojištění stavby (ochranu díla až do přejímky), garance, zádržné a záruky</t>
  </si>
  <si>
    <t>02925 - Náklady na likvidaci škod, havárií  a ztrát nad rámec pojištění, včetně vyrovnání se sousedy v případě škod vzniklých při provádění</t>
  </si>
  <si>
    <t>02926 - Náklady na změny cen během výstavby</t>
  </si>
  <si>
    <t>0293 - Náklady na postavení, udržování, použití a odstranění pomocného pracovního lešení (pokud je technol.potřeba) do v. 1,9 m a zatížení do 150 kg/m2; v případě prací na fasádě objektu náklady na postavení, udržování, použití a odstranění fasádního lešení vč.nezbyt.ochran. opatření, daných předpisy o bezpeč.práce a projektem, pokud není uvedeno jinde</t>
  </si>
  <si>
    <t>0297 - V případě bourání a stavební činnosti vytvářející staveništní odpad náklady na staveništní manipulaci se sutí vč.případného pytlování, její odvoz a ekologické uložení na skládku vč. poplatku a náklady na statické zajitění technologického postupu bourání a ochranná opatření proti poškození vybourávanými hmotami (odpad se stává majetkem dodavatele stavebních prací a tento zabezpečuje jeho odstranění; odstranění odpadu je cenově je zakalkulováno u jednotlivých prací a nebude placeno zvlášť, není-li uvedeno  jinak)</t>
  </si>
  <si>
    <t>Schodiště</t>
  </si>
  <si>
    <t>Vyčištění budov o výšce podlaží do 4 m</t>
  </si>
  <si>
    <t>kód</t>
  </si>
  <si>
    <t>číslo</t>
  </si>
  <si>
    <t>PROJEKTANT</t>
  </si>
  <si>
    <t>952 90-1111</t>
  </si>
  <si>
    <t>0259 - Nájmy a/nebo měsíční odpisy strojů (vč.jeřábů, výtahů a vrátků) bez ohledu na jejich nasazení v provozu a  množství kalkulačních jednic zhotovovacích prací , pokud některé odpisy případně nájemné stroje a zařízení nejsou uvedeny v položce zhotovovacích prací nebo nejsou uvedeny v soupisu položek (specifikaci pro ocenění) jako staveništní náklady zhotovitele</t>
  </si>
  <si>
    <t>Nepředvídané práce</t>
  </si>
  <si>
    <r>
      <t xml:space="preserve">Ostatní jinde neuvedené bourání (v průměrných tunách podle charakteru objektu) + </t>
    </r>
    <r>
      <rPr>
        <sz val="11"/>
        <color indexed="30"/>
        <rFont val="Calibri"/>
        <family val="2"/>
      </rPr>
      <t>10</t>
    </r>
    <r>
      <rPr>
        <sz val="11"/>
        <rFont val="Calibri"/>
        <family val="2"/>
      </rPr>
      <t>%</t>
    </r>
  </si>
  <si>
    <t>Odstranění suti</t>
  </si>
  <si>
    <t>Ostatní dokončující práce</t>
  </si>
  <si>
    <t>Přesun hmot (HSV)</t>
  </si>
  <si>
    <t>Ostatní jinde neuvedené práce a dodávky drobné</t>
  </si>
  <si>
    <t>Vedlejší rozpočtové náklady</t>
  </si>
  <si>
    <t>Rozpočet</t>
  </si>
  <si>
    <t>Koordinační činnost generálního dodavatele</t>
  </si>
  <si>
    <t>979 08-2111</t>
  </si>
  <si>
    <t>Vnitrostaveništní doprava suti do 10 m</t>
  </si>
  <si>
    <t>Omítky stěn a stropů</t>
  </si>
  <si>
    <t>02913 - Náklady na opatření k zajištění bezpečnosti práce, ochranná zábradlí otvorů, volných okrajů apod., a provizorní uzávěry objektů; a náklady na koordinátora BOZP</t>
  </si>
  <si>
    <t xml:space="preserve">Zajištění provozu a údržby zařízení staveniště včetně společných sociálních a provozních prostor a jejich poskytování poddodavatelům díla; koordinace postupu prací prováděných subdodavateli díla, zajišťování návazností jednotlivých prací, jejich přejímka, kontrola apod.; poskytování zednických a jiných výpomocí za úplatu; zajištění vypracování dokumentace skutečného stavu provedení díla; účast na předání stavby do užívání a na kolaudaci díla </t>
  </si>
  <si>
    <t>Příprava kolaudace, obstarání všech nezbytných vyjádření, revizí, dokladů apod., včetně vypracování evekuačního plánu a požárního řádu</t>
  </si>
  <si>
    <t>Suché montáže</t>
  </si>
  <si>
    <t>Příčky a předstěny jsou počítány na pohledovou plochu; v ceně jsou obsaženy i všechna čela, horizontální zaklopení a změny úrovní, jakož i zhotovování otvorů pro dveře či koncová zařízení TZB. Součástí ceny jsou i tepelné izolace a další dodávky a práce popsané ve skladbách konstrukcí. Součástí ceny je rovněž vytmelení a přebroušení pod nátěr.</t>
  </si>
  <si>
    <t>Podhledy jsou vykázány v půdorysných (šikmé plochy v pohledových střešního pláště) rozměrech; cena obsahuje i náklady na případné změny úrovně, čela, boky, jinde nevykázané revizní otvory nebo zhotovení a opracování otvorů pro koncová zařízení technického vybavení, zvl.pracnost u proniků trámových konstrucí apod. Proniky ani další otvory (s výjimkou oken) nejsou od výměry odpočítávány. Součástí ceny za podhledy je rovněž vytmelení a přebroušení pod nátěr.</t>
  </si>
  <si>
    <t>Orientační popis. Podrobná specifikace pro ocenění, objednání a dodání viz projekt. Ceny obsahují dodávku všech ve specifikaci uvedených výrobků, jejich montáž a osazení včetně všech pomocných materiálů a prací a povrchové úpravy.</t>
  </si>
  <si>
    <t>784 19-1101</t>
  </si>
  <si>
    <t>979 08-2121</t>
  </si>
  <si>
    <t>Příplatek k vnitrost. dopravě suti za dalších 5 m</t>
  </si>
  <si>
    <t>Náklady na zřízení a demontáž zařízení staveniště (nebo náklady plynoucí z toho, že zařízení staveniště není možné vybudovat), zábory</t>
  </si>
  <si>
    <t>Orientační popis, přesná specifikace viz projekt.</t>
  </si>
  <si>
    <t>Přípomoce k TZB</t>
  </si>
  <si>
    <t>999 28-1105</t>
  </si>
  <si>
    <t xml:space="preserve">Přesun hmot pro opravy a údržbu do výšky 6 m </t>
  </si>
  <si>
    <t>998 76-6201</t>
  </si>
  <si>
    <t>Přesun hmot pro truhlářské konstr., výšky do 6 m</t>
  </si>
  <si>
    <t>998 76-7201</t>
  </si>
  <si>
    <t>Přesun hmot pro zámečnické konstr., výšky do 6 m</t>
  </si>
  <si>
    <t>998 77-6201</t>
  </si>
  <si>
    <t>Přesun hmot pro podlahy povlakové, výšky do 6 m</t>
  </si>
  <si>
    <t>0233 - Technologická  doprava zemin a vnitrostaveništní přesuny hmot po stavbě (pokud nejsou uvedeny samostatně v položkách přesunů hmot)</t>
  </si>
  <si>
    <t>Vedlejší náklady</t>
  </si>
  <si>
    <t>Ztížené výrobní podmínky související s umístěním stavby, provozními nebo dopravními omezeními</t>
  </si>
  <si>
    <t>Náklady na vyhotovení dokumentace skutečného provedení stavby</t>
  </si>
  <si>
    <t>Součástí jednotkové ceny je dodávka materiálů nosných i pomocných, montáž a všechny nezbytné dodávky a práce pro funkčně bezchybné provedení příslušných položek této specifikace.
Ceny zahrnují též všechny náklady na zprovoznění systému jako celku, vč.všech nezbytných atestů, revizí apod., pokud nejsou uvedeny samostatnou položkou.
Ceny obsahují přesun hmot.</t>
  </si>
  <si>
    <t>Odstranění podhledů</t>
  </si>
  <si>
    <t>Odstranění nášlapných vrstev - koberce</t>
  </si>
  <si>
    <t>Odstranění stahovací stěny</t>
  </si>
  <si>
    <t>Vybourání čelní stěny</t>
  </si>
  <si>
    <t>Vybourání stávající dřevěné konstrukce galerie a schodiště</t>
  </si>
  <si>
    <t>Vybourání rozvodů elektroinstalace</t>
  </si>
  <si>
    <t>963 01-6111</t>
  </si>
  <si>
    <t>968 07-2886 srov.</t>
  </si>
  <si>
    <t>776 51-1820.RT1</t>
  </si>
  <si>
    <t>Kontejner 7t - odvoz na skládku do 20 km vč.poplatku za skládku, ekologické uložení</t>
  </si>
  <si>
    <t>Nová ocelová konstrukce galerie</t>
  </si>
  <si>
    <t>kg cca</t>
  </si>
  <si>
    <t>Nová ocelová konstrukce schodiště</t>
  </si>
  <si>
    <t>Pochozí plocha galerie a schodiště - tesařské a zámečnické konstrukce</t>
  </si>
  <si>
    <t>Nová galerie</t>
  </si>
  <si>
    <t>Ocelové zábradlí</t>
  </si>
  <si>
    <t>777 56-1010</t>
  </si>
  <si>
    <t>776 10-1121.X01</t>
  </si>
  <si>
    <t>Penetrace podkladu, vč.dodání penetrační hmoty</t>
  </si>
  <si>
    <t>342 01-3221.RT1</t>
  </si>
  <si>
    <t>Dělící příčka SDK 125 mm</t>
  </si>
  <si>
    <t>SDK podhled pod galerií</t>
  </si>
  <si>
    <t>416 02-1121</t>
  </si>
  <si>
    <t>601 01-1102</t>
  </si>
  <si>
    <t>601 01-1112.RT5</t>
  </si>
  <si>
    <t>601 01-1141.RT1</t>
  </si>
  <si>
    <t>602 01-1102</t>
  </si>
  <si>
    <t>602 01-1112.RT5</t>
  </si>
  <si>
    <t>602 01-1141.RT3</t>
  </si>
  <si>
    <t>784 19-5312</t>
  </si>
  <si>
    <t>Architektonické graffiti</t>
  </si>
  <si>
    <t>PEDAGOGICKÁ FAKULTA - STUDOVNA</t>
  </si>
  <si>
    <t>PROPOČET</t>
  </si>
  <si>
    <t>Atelier P.H.A., spol. s r.o.</t>
  </si>
  <si>
    <t>Gabčíkova 15, Praha 8</t>
  </si>
  <si>
    <t>REKONSTRUKCE PROSTOR</t>
  </si>
  <si>
    <t>Kompletační činnost a ostatní náklady</t>
  </si>
  <si>
    <t>Dřevěné madlo 50 X 40 mm dubové</t>
  </si>
  <si>
    <t>Výplně otvorů</t>
  </si>
  <si>
    <t>D01 -  Jednokřídlé  otočné, dřevěné, lakované - zárubeň obložková, dřevěná, lakovaná - kování klika - klika, nerez - zámek vložkový</t>
  </si>
  <si>
    <t>VNITŘNÍ PROSKLENÁ FIXNÍ STĚNA V RÁMU Z HLINÍKOVÝCH PROFILŮ. SOUČÁSTÍ STĚNY DVEŘE 900/2250, KOVÁNÍ NEREZOVÉ, KLIKA-KLIKA, ZÁMEK VLOŽKOVÝ. SPODNÍ ČÁST STĚNY I DVEŘE ZASKLENY BEZPEČNOSTNÍM VRSTVENÝM SKLEM. SOUČÁSTÍ STĚNY JE NEPRŮHLEDNÉ NADPRAŽÍ VÝŠKY 200 mm - 6490x2520</t>
  </si>
  <si>
    <t>Repase dveří do studovny - obnovení nátěru, drobné opravy</t>
  </si>
  <si>
    <t>Repase oken menší, jednoduchá, drobnější výměna skel, drobná doplnění (studovna)</t>
  </si>
  <si>
    <t>1.01</t>
  </si>
  <si>
    <t>1.02</t>
  </si>
  <si>
    <t>1.03</t>
  </si>
  <si>
    <t>2.01</t>
  </si>
  <si>
    <t>2.02</t>
  </si>
  <si>
    <t>2.03</t>
  </si>
  <si>
    <t>2.04</t>
  </si>
  <si>
    <t>Studovna</t>
  </si>
  <si>
    <t>Zázemí personálu</t>
  </si>
  <si>
    <t>Šatna</t>
  </si>
  <si>
    <t>lino</t>
  </si>
  <si>
    <t>Galerie</t>
  </si>
  <si>
    <t>dřevěné stupně</t>
  </si>
  <si>
    <t>PV3</t>
  </si>
  <si>
    <t>PV1</t>
  </si>
  <si>
    <t>PV2</t>
  </si>
  <si>
    <t>978 01-1141</t>
  </si>
  <si>
    <t>Otlučení omítek vnitřních vápenných stropů do 30 %</t>
  </si>
  <si>
    <t>978 01-3141</t>
  </si>
  <si>
    <t>Otlučení omítek vnitřních stěn v rozsahu do 30 %</t>
  </si>
  <si>
    <t>784 40-2801</t>
  </si>
  <si>
    <t>Odstranění malby oškrabáním v místnosti H do 3,8m</t>
  </si>
  <si>
    <t>Stěrka 3 mm</t>
  </si>
  <si>
    <t>Stěrka 25 mm</t>
  </si>
  <si>
    <t>Zakončení krytiny u zdiva lepeným soklíkem</t>
  </si>
  <si>
    <t>Položení marmolea</t>
  </si>
  <si>
    <t>Přírodní linoleum (akustické)</t>
  </si>
  <si>
    <t>Obvodová dilatace</t>
  </si>
  <si>
    <t>Postřik stropů cementový ručně</t>
  </si>
  <si>
    <t>Omítka stropů jádrová ručně, tloušťka vrstvy 20 mm</t>
  </si>
  <si>
    <t>Omítka stropů štuková ručně tloušťka vrstvy 2 mm</t>
  </si>
  <si>
    <t>Postřik cementový stěn ručně</t>
  </si>
  <si>
    <t>Omítka jádrová stěn ručně tloušťka vrstvy 20 mm</t>
  </si>
  <si>
    <t>Omítka štuková stěn ručně tloušťka vrstvy 4 mm</t>
  </si>
  <si>
    <t>Vyrovnání podlahy stěrkou tloušťky 1 mm</t>
  </si>
  <si>
    <t>Penetrace podkladu univerzální 1x</t>
  </si>
  <si>
    <t>Malba tekutá omyvatelná, bílá, 2 x</t>
  </si>
  <si>
    <t>1.000  -  SVÍTIDLA - dodávka, montáž, zapojení a odskoušení.</t>
  </si>
  <si>
    <t>1.001  -  Svítidlo "A"- LED stropní liniové závěsné - 1x53W , IP20</t>
  </si>
  <si>
    <t>1.002  -  Závěsná sada pro svítidla "A" - nastavitelná délka</t>
  </si>
  <si>
    <t>1.003  -  Svítidlo "B"- LED stropní liniové přisazené - 1x53W , IP20</t>
  </si>
  <si>
    <t>1.004  -  Svítidlo "C"- LED stropní čtvercové přisazené - 1x42W , IP20</t>
  </si>
  <si>
    <t>1.005  -  Svítidlo "EXIT" - nouzové svítidlo nástěnné + piktogram úniku - 1x3,2W , IP44 - 1hod</t>
  </si>
  <si>
    <t>2.000  -  PŘÍSTROJE - dodávka , montáž , zapojení a odskoušení. Barevné provedení přístrojů nutno odsouhlasit projektantem interieru.</t>
  </si>
  <si>
    <t>2.001  -  Vypínač jednopólový - kompletní - 10A - barva bílá</t>
  </si>
  <si>
    <t>2.002  -  Přepínač sériový - kompletní - 10A - barva bílá</t>
  </si>
  <si>
    <t>2.003  -  Přepínač střídavý - kompletní - 10A - barva bílá</t>
  </si>
  <si>
    <t>2.004  -  Přepínač sériový-střídavý , zapojení 5a - kompletní - 10A - barva bílá</t>
  </si>
  <si>
    <t>2.005  -  Zásuvka jednonásobná - kompletní - 16A - barva bílá</t>
  </si>
  <si>
    <t>2.006  -  Zásuvka dvojnásobná - pro napájení PC - 16A - barva šedá</t>
  </si>
  <si>
    <t>2.007  -  Zásuvka dvojnásobná - pro napájení PC , s přepěťovou ochranou - 16A - barva šedá</t>
  </si>
  <si>
    <t>2.008  -  Zásuvka datového rozvodu 2xRJ45 - kompletní - 2xRJ 45 - barva bílá</t>
  </si>
  <si>
    <t>3.000  -  KABELY A VODIČE - dodávka , montáž , zapojení a označení</t>
  </si>
  <si>
    <t>3.001  -  Kabel CYKY 2Ax1,5 - Zkušební napětí 4kV</t>
  </si>
  <si>
    <t>3.002  -  Kabel CYKY 3Ax1,5 - Zkušební napětí 4kV</t>
  </si>
  <si>
    <t>3.003  -  Kabel CYKY 3Cx1,5 - Zkušební napětí 4kV</t>
  </si>
  <si>
    <t>3.004  -  Kabel CYKY 3Dx1,5 - Zkušební napětí 4kV</t>
  </si>
  <si>
    <t>3.005  -  Kabel CYKY 5Cx1,5 - Zkušební napětí 4kV</t>
  </si>
  <si>
    <t>3.006  -  Kabel CYKY 3Cx2,5 - Zkušební napětí 4kV</t>
  </si>
  <si>
    <t>3.007  -  Kabel CYKY 4Bx10 - Zkušební napětí 4kV</t>
  </si>
  <si>
    <t>3.008  -  Kabel 1-CXKH-R 3Cx1,5 - Zkušební napětí 4kV</t>
  </si>
  <si>
    <t>3.009  -  Kabel 1-CXKH-R 3Cx2,5 - Zkušební napětí 4kV</t>
  </si>
  <si>
    <t>3.010  -  Kabel datový UTP 4p cat 6 - PVC plášť, Al stínění</t>
  </si>
  <si>
    <t>4.000  -  ELEKTROINSTAL.MATERIÁL - dodávka , montáž a zapojení</t>
  </si>
  <si>
    <t>4.001  -  Krabice přístrojová pod omítku, případně do SDK stěn - střední  - Samozhášivý PVC</t>
  </si>
  <si>
    <t>4.002  -  Krabice přístrojová pod omítku, případně do SDK stěn - hluboká - Samozhášivý PVC</t>
  </si>
  <si>
    <t>4.003  -  Krabice přístrojová pro lištový rozvod - Samozhášivý PVC</t>
  </si>
  <si>
    <t>4.004  -  Svorky WAGO 2273 3-5x0,5-2,5 - Samozhášivý PVC</t>
  </si>
  <si>
    <t>4.005  -  Vkládací lišta, včetně víka a materiálu k upenvění 15x10mm - Samozhášivý PVC</t>
  </si>
  <si>
    <t>4.006  -  Elektroinstalační kanál, včetně víka a materiálu k upenvění 80x40mm - Samozhášivý PVC</t>
  </si>
  <si>
    <t>4.007  -  Elektroinstalační kanál, včetně víka a materiálu k upenvění 120x40mm - Samozhášivý PVC</t>
  </si>
  <si>
    <t>4.008  -  Hlavní ochranná přípojnice do rozvaděče RMS1 - PA - typová</t>
  </si>
  <si>
    <t>4.009  -  Trubka instalační ohebná PVC16 - Samozhášivý PVC</t>
  </si>
  <si>
    <t>4.010  -  Trubka instalační ohebná PVC20 - Samozhášivý PVC</t>
  </si>
  <si>
    <t>4.011  -  Trubka instalační ohebná PVC32 - Samozhášivý PVC</t>
  </si>
  <si>
    <t>4.012  -  Ocelová konstrukce nosná do 5.kg - Pásková ocel vč.nátěru</t>
  </si>
  <si>
    <t>5.000  -  ROZVADĚČE - DODÁVKY - dodávka , montáž a zapojení</t>
  </si>
  <si>
    <t xml:space="preserve">5.001  -  Přístrojový rozvaděč  RMS1 - Oceloplech. Rozvodnice -  1055x380x210mm - </t>
  </si>
  <si>
    <t xml:space="preserve">krytí IP30/20, 3+PE+N stř., 50Hz, 230/400V : TN-C/S </t>
  </si>
  <si>
    <t>Zapuštěný typový rozvaděč modulový s volitelnou náplní dle schéma</t>
  </si>
  <si>
    <t>5.002  -  Jistič 3x40A/B, včetně montáže do stávajícího rozvaděče  - Oceloplech. rozvodnice</t>
  </si>
  <si>
    <t xml:space="preserve">6.000  -  Stavební přípomoce </t>
  </si>
  <si>
    <t xml:space="preserve">sekání drážek pro kabely, sekání kapes pro přístroje a vrtání prostupů pro kabely, ve stěnách a stropech atd.  </t>
  </si>
  <si>
    <t xml:space="preserve">7.000  -  Demontáž - odpojení demontáž a ekologická likvidace </t>
  </si>
  <si>
    <t xml:space="preserve">8.000  -  Výchozí revizní zpráva </t>
  </si>
  <si>
    <t>hod</t>
  </si>
  <si>
    <t>Elektroinstalace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</si>
</sst>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 _K_č_-;\-* #,##0\ _K_č_-;_-* &quot;-&quot;\ _K_č_-;_-@_-"/>
    <numFmt numFmtId="164" formatCode="0.0"/>
    <numFmt numFmtId="165" formatCode="0&quot;.&quot;"/>
  </numFmts>
  <fonts count="37">
    <font>
      <sz val="10"/>
      <name val="Tahoma"/>
      <family val="2"/>
    </font>
    <font>
      <sz val="10"/>
      <name val="Arial"/>
      <family val="2"/>
    </font>
    <font>
      <sz val="11"/>
      <color theme="1"/>
      <name val="Calibri"/>
      <family val="2"/>
      <scheme val="minor"/>
    </font>
    <font>
      <u val="single"/>
      <sz val="10"/>
      <color indexed="12"/>
      <name val="Arial"/>
      <family val="2"/>
    </font>
    <font>
      <sz val="11"/>
      <name val="Calibri"/>
      <family val="2"/>
    </font>
    <font>
      <b/>
      <sz val="14"/>
      <name val="Calibri"/>
      <family val="2"/>
    </font>
    <font>
      <sz val="10"/>
      <name val="Calibri"/>
      <family val="2"/>
    </font>
    <font>
      <b/>
      <sz val="16"/>
      <name val="Calibri"/>
      <family val="2"/>
    </font>
    <font>
      <b/>
      <sz val="10"/>
      <name val="Calibri"/>
      <family val="2"/>
    </font>
    <font>
      <b/>
      <sz val="14"/>
      <color indexed="10"/>
      <name val="Calibri"/>
      <family val="2"/>
    </font>
    <font>
      <sz val="10"/>
      <name val="Arial CE"/>
      <family val="2"/>
    </font>
    <font>
      <sz val="9"/>
      <name val="Arial CE"/>
      <family val="2"/>
    </font>
    <font>
      <u val="single"/>
      <sz val="8.1"/>
      <color indexed="12"/>
      <name val="Arial CE"/>
      <family val="2"/>
    </font>
    <font>
      <b/>
      <sz val="18"/>
      <name val="Calibri"/>
      <family val="2"/>
    </font>
    <font>
      <sz val="11"/>
      <color indexed="30"/>
      <name val="Calibri"/>
      <family val="2"/>
    </font>
    <font>
      <sz val="10"/>
      <name val="Helv"/>
      <family val="2"/>
    </font>
    <font>
      <b/>
      <sz val="11"/>
      <color theme="1"/>
      <name val="Calibri"/>
      <family val="2"/>
      <scheme val="minor"/>
    </font>
    <font>
      <sz val="10"/>
      <color theme="1"/>
      <name val="Arial"/>
      <family val="2"/>
    </font>
    <font>
      <sz val="11"/>
      <color rgb="FFFF0000"/>
      <name val="Calibri"/>
      <family val="2"/>
      <scheme val="minor"/>
    </font>
    <font>
      <sz val="11"/>
      <color indexed="8"/>
      <name val="Calibri"/>
      <family val="2"/>
      <scheme val="minor"/>
    </font>
    <font>
      <sz val="11"/>
      <name val="Calibri"/>
      <family val="2"/>
      <scheme val="minor"/>
    </font>
    <font>
      <b/>
      <sz val="11"/>
      <name val="Calibri"/>
      <family val="2"/>
      <scheme val="minor"/>
    </font>
    <font>
      <b/>
      <u val="single"/>
      <sz val="14"/>
      <name val="Calibri"/>
      <family val="2"/>
      <scheme val="minor"/>
    </font>
    <font>
      <sz val="11"/>
      <color rgb="FF0000FF"/>
      <name val="Calibri"/>
      <family val="2"/>
      <scheme val="minor"/>
    </font>
    <font>
      <b/>
      <sz val="11"/>
      <color indexed="8"/>
      <name val="Calibri"/>
      <family val="2"/>
      <scheme val="minor"/>
    </font>
    <font>
      <b/>
      <sz val="18"/>
      <color theme="1"/>
      <name val="Calibri"/>
      <family val="2"/>
      <scheme val="minor"/>
    </font>
    <font>
      <u val="single"/>
      <sz val="11"/>
      <color indexed="12"/>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22"/>
      <color theme="1"/>
      <name val="Calibri"/>
      <family val="2"/>
      <scheme val="minor"/>
    </font>
    <font>
      <b/>
      <sz val="14"/>
      <color theme="1"/>
      <name val="Calibri"/>
      <family val="2"/>
      <scheme val="minor"/>
    </font>
    <font>
      <b/>
      <u val="single"/>
      <sz val="11"/>
      <color theme="1"/>
      <name val="Calibri"/>
      <family val="2"/>
      <scheme val="minor"/>
    </font>
    <font>
      <b/>
      <sz val="16"/>
      <color theme="1"/>
      <name val="Calibri"/>
      <family val="2"/>
      <scheme val="minor"/>
    </font>
  </fonts>
  <fills count="4">
    <fill>
      <patternFill/>
    </fill>
    <fill>
      <patternFill patternType="gray125"/>
    </fill>
    <fill>
      <patternFill patternType="solid">
        <fgColor rgb="FFFFFFCC"/>
        <bgColor indexed="64"/>
      </patternFill>
    </fill>
    <fill>
      <patternFill patternType="solid">
        <fgColor rgb="FFFFFF00"/>
        <bgColor indexed="64"/>
      </patternFill>
    </fill>
  </fills>
  <borders count="10">
    <border>
      <left/>
      <right/>
      <top/>
      <bottom/>
      <diagonal/>
    </border>
    <border>
      <left style="thin"/>
      <right/>
      <top style="thin"/>
      <bottom/>
    </border>
    <border>
      <left/>
      <right/>
      <top style="thin"/>
      <bottom/>
    </border>
    <border>
      <left style="thin"/>
      <right/>
      <top/>
      <bottom/>
    </border>
    <border>
      <left/>
      <right/>
      <top/>
      <bottom style="hair"/>
    </border>
    <border>
      <left/>
      <right style="medium"/>
      <top style="thin"/>
      <bottom/>
    </border>
    <border>
      <left/>
      <right style="medium"/>
      <top/>
      <bottom/>
    </border>
    <border>
      <left style="thin"/>
      <right/>
      <top/>
      <bottom style="thick"/>
    </border>
    <border>
      <left/>
      <right/>
      <top/>
      <bottom style="thick"/>
    </border>
    <border>
      <left/>
      <right style="medium"/>
      <top/>
      <bottom style="thick"/>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0" fillId="0" borderId="0" applyFont="0" applyFill="0" applyBorder="0" applyAlignment="0" applyProtection="0"/>
    <xf numFmtId="0" fontId="3" fillId="0" borderId="0" applyNumberFormat="0" applyFill="0" applyBorder="0">
      <alignment/>
      <protection locked="0"/>
    </xf>
    <xf numFmtId="0" fontId="12" fillId="0" borderId="0" applyNumberFormat="0" applyFill="0" applyBorder="0">
      <alignment/>
      <protection locked="0"/>
    </xf>
    <xf numFmtId="0" fontId="2" fillId="0" borderId="0">
      <alignment/>
      <protection/>
    </xf>
    <xf numFmtId="0" fontId="1" fillId="0" borderId="0">
      <alignment/>
      <protection/>
    </xf>
    <xf numFmtId="0" fontId="2"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0" fontId="15" fillId="0" borderId="0">
      <alignment/>
      <protection/>
    </xf>
    <xf numFmtId="0" fontId="1" fillId="0" borderId="0">
      <alignment/>
      <protection/>
    </xf>
    <xf numFmtId="0" fontId="1" fillId="0" borderId="0">
      <alignment/>
      <protection/>
    </xf>
    <xf numFmtId="0" fontId="10" fillId="0" borderId="0">
      <alignment/>
      <protection/>
    </xf>
    <xf numFmtId="4" fontId="10" fillId="0" borderId="0" applyFont="0" applyFill="0" applyBorder="0" applyAlignment="0" applyProtection="0"/>
    <xf numFmtId="0" fontId="10" fillId="0" borderId="0">
      <alignment/>
      <protection/>
    </xf>
  </cellStyleXfs>
  <cellXfs count="89">
    <xf numFmtId="0" fontId="0" fillId="0" borderId="0" xfId="0"/>
    <xf numFmtId="0" fontId="19" fillId="0" borderId="0" xfId="25" applyNumberFormat="1" applyFont="1" applyFill="1" applyBorder="1" applyAlignment="1">
      <alignment horizontal="left" vertical="top" wrapText="1"/>
      <protection/>
    </xf>
    <xf numFmtId="4" fontId="20" fillId="0" borderId="0" xfId="24" applyNumberFormat="1" applyFont="1" applyFill="1" applyAlignment="1" applyProtection="1">
      <alignment vertical="top"/>
      <protection locked="0"/>
    </xf>
    <xf numFmtId="0" fontId="20" fillId="0" borderId="0" xfId="24" applyFont="1" applyAlignment="1">
      <alignment vertical="top"/>
      <protection/>
    </xf>
    <xf numFmtId="0" fontId="21" fillId="0" borderId="0" xfId="24" applyFont="1" applyAlignment="1">
      <alignment vertical="top" wrapText="1"/>
      <protection/>
    </xf>
    <xf numFmtId="0" fontId="20" fillId="0" borderId="0" xfId="24" applyFont="1" applyAlignment="1">
      <alignment vertical="top" wrapText="1"/>
      <protection/>
    </xf>
    <xf numFmtId="0" fontId="19" fillId="0" borderId="0" xfId="25" applyNumberFormat="1" applyFont="1" applyFill="1" applyBorder="1" applyAlignment="1">
      <alignment vertical="top"/>
      <protection/>
    </xf>
    <xf numFmtId="165" fontId="20" fillId="0" borderId="0" xfId="24" applyNumberFormat="1" applyFont="1" applyAlignment="1" applyProtection="1">
      <alignment vertical="top"/>
      <protection locked="0"/>
    </xf>
    <xf numFmtId="0" fontId="22" fillId="0" borderId="0" xfId="21" applyFont="1" applyAlignment="1" applyProtection="1">
      <alignment vertical="top" wrapText="1"/>
      <protection/>
    </xf>
    <xf numFmtId="0" fontId="24" fillId="0" borderId="0" xfId="25" applyNumberFormat="1" applyFont="1" applyFill="1" applyBorder="1" applyAlignment="1">
      <alignment horizontal="left" vertical="top" wrapText="1"/>
      <protection/>
    </xf>
    <xf numFmtId="10" fontId="23" fillId="0" borderId="0" xfId="28" applyNumberFormat="1" applyFont="1" applyFill="1" applyAlignment="1" applyProtection="1">
      <alignment vertical="top"/>
      <protection locked="0"/>
    </xf>
    <xf numFmtId="0" fontId="2" fillId="0" borderId="0" xfId="23" applyFont="1" applyFill="1" applyAlignment="1">
      <alignment vertical="top"/>
      <protection/>
    </xf>
    <xf numFmtId="0" fontId="2" fillId="0" borderId="0" xfId="23" applyFont="1" applyAlignment="1">
      <alignment vertical="top"/>
      <protection/>
    </xf>
    <xf numFmtId="0" fontId="25" fillId="0" borderId="0" xfId="23" applyFont="1" applyAlignment="1">
      <alignment vertical="top"/>
      <protection/>
    </xf>
    <xf numFmtId="0" fontId="26" fillId="0" borderId="0" xfId="21" applyFont="1" applyAlignment="1" applyProtection="1">
      <alignment vertical="top"/>
      <protection/>
    </xf>
    <xf numFmtId="3" fontId="2" fillId="0" borderId="0" xfId="23" applyNumberFormat="1" applyFont="1" applyAlignment="1">
      <alignment vertical="top"/>
      <protection/>
    </xf>
    <xf numFmtId="0" fontId="27" fillId="0" borderId="0" xfId="23" applyFont="1" applyAlignment="1">
      <alignment vertical="top"/>
      <protection/>
    </xf>
    <xf numFmtId="0" fontId="18" fillId="0" borderId="0" xfId="23" applyFont="1" applyAlignment="1" applyProtection="1">
      <alignment vertical="top"/>
      <protection hidden="1"/>
    </xf>
    <xf numFmtId="0" fontId="16" fillId="0" borderId="0" xfId="23" applyFont="1" applyAlignment="1">
      <alignment vertical="top"/>
      <protection/>
    </xf>
    <xf numFmtId="0" fontId="28" fillId="0" borderId="0" xfId="23" applyFont="1" applyAlignment="1">
      <alignment vertical="top"/>
      <protection/>
    </xf>
    <xf numFmtId="0" fontId="7" fillId="2" borderId="1" xfId="0" applyFont="1" applyFill="1" applyBorder="1" applyAlignment="1">
      <alignment vertical="top"/>
    </xf>
    <xf numFmtId="0" fontId="6" fillId="2" borderId="2" xfId="0" applyFont="1" applyFill="1" applyBorder="1" applyAlignment="1">
      <alignment vertical="top"/>
    </xf>
    <xf numFmtId="0" fontId="8" fillId="2" borderId="3" xfId="0" applyFont="1" applyFill="1" applyBorder="1" applyAlignment="1">
      <alignment vertical="top"/>
    </xf>
    <xf numFmtId="0" fontId="6" fillId="2" borderId="0" xfId="0" applyFont="1" applyFill="1" applyBorder="1" applyAlignment="1">
      <alignment vertical="top"/>
    </xf>
    <xf numFmtId="0" fontId="26" fillId="0" borderId="0" xfId="21" applyFont="1" applyFill="1" applyAlignment="1" applyProtection="1">
      <alignment vertical="top"/>
      <protection/>
    </xf>
    <xf numFmtId="9" fontId="23" fillId="0" borderId="0" xfId="23" applyNumberFormat="1" applyFont="1" applyAlignment="1" applyProtection="1">
      <alignment vertical="top"/>
      <protection locked="0"/>
    </xf>
    <xf numFmtId="0" fontId="29" fillId="0" borderId="0" xfId="23" applyFont="1" applyAlignment="1">
      <alignment vertical="top"/>
      <protection/>
    </xf>
    <xf numFmtId="0" fontId="2" fillId="0" borderId="4" xfId="23" applyFont="1" applyBorder="1" applyAlignment="1">
      <alignment vertical="top"/>
      <protection/>
    </xf>
    <xf numFmtId="0" fontId="30" fillId="2" borderId="3" xfId="23" applyFont="1" applyFill="1" applyBorder="1" applyAlignment="1">
      <alignment vertical="top"/>
      <protection/>
    </xf>
    <xf numFmtId="3" fontId="18" fillId="0" borderId="0" xfId="23" applyNumberFormat="1" applyFont="1" applyFill="1" applyAlignment="1" applyProtection="1">
      <alignment vertical="top"/>
      <protection hidden="1"/>
    </xf>
    <xf numFmtId="4" fontId="23" fillId="0" borderId="0" xfId="24" applyNumberFormat="1" applyFont="1" applyFill="1" applyAlignment="1" applyProtection="1">
      <alignment vertical="top"/>
      <protection locked="0"/>
    </xf>
    <xf numFmtId="0" fontId="31" fillId="2" borderId="3" xfId="23" applyFont="1" applyFill="1" applyBorder="1" applyAlignment="1">
      <alignment vertical="top"/>
      <protection/>
    </xf>
    <xf numFmtId="0" fontId="32" fillId="0" borderId="0" xfId="23" applyFont="1" applyAlignment="1">
      <alignment vertical="top"/>
      <protection/>
    </xf>
    <xf numFmtId="0" fontId="33" fillId="0" borderId="0" xfId="23" applyFont="1" applyAlignment="1">
      <alignment vertical="top"/>
      <protection/>
    </xf>
    <xf numFmtId="0" fontId="2" fillId="0" borderId="0" xfId="23" applyNumberFormat="1" applyFont="1" applyAlignment="1">
      <alignment vertical="top"/>
      <protection/>
    </xf>
    <xf numFmtId="0" fontId="2" fillId="0" borderId="0" xfId="23" applyFont="1" applyBorder="1" applyAlignment="1">
      <alignment vertical="top"/>
      <protection/>
    </xf>
    <xf numFmtId="164" fontId="18" fillId="0" borderId="0" xfId="25" applyNumberFormat="1" applyFont="1" applyFill="1" applyBorder="1" applyAlignment="1">
      <alignment vertical="top"/>
      <protection/>
    </xf>
    <xf numFmtId="0" fontId="34" fillId="0" borderId="0" xfId="23" applyFont="1" applyAlignment="1">
      <alignment vertical="top"/>
      <protection/>
    </xf>
    <xf numFmtId="0" fontId="35" fillId="0" borderId="0" xfId="23" applyFont="1" applyAlignment="1">
      <alignment vertical="top"/>
      <protection/>
    </xf>
    <xf numFmtId="0" fontId="20" fillId="0" borderId="0" xfId="25" applyNumberFormat="1" applyFont="1" applyFill="1" applyBorder="1" applyAlignment="1">
      <alignment horizontal="left" vertical="top" wrapText="1"/>
      <protection/>
    </xf>
    <xf numFmtId="0" fontId="21" fillId="0" borderId="0" xfId="24" applyFont="1" applyFill="1" applyAlignment="1">
      <alignment vertical="top" wrapText="1"/>
      <protection/>
    </xf>
    <xf numFmtId="0" fontId="20" fillId="0" borderId="0" xfId="24" applyFont="1">
      <alignment/>
      <protection/>
    </xf>
    <xf numFmtId="0" fontId="0" fillId="0" borderId="0" xfId="0" applyAlignment="1">
      <alignment vertical="top"/>
    </xf>
    <xf numFmtId="0" fontId="13" fillId="2" borderId="3" xfId="0" applyFont="1" applyFill="1" applyBorder="1" applyAlignment="1">
      <alignment vertical="top"/>
    </xf>
    <xf numFmtId="0" fontId="2" fillId="0" borderId="0" xfId="23" applyFont="1" applyAlignment="1">
      <alignment vertical="top" wrapText="1"/>
      <protection/>
    </xf>
    <xf numFmtId="9" fontId="23" fillId="0" borderId="0" xfId="24" applyNumberFormat="1" applyFont="1" applyAlignment="1">
      <alignment vertical="top"/>
      <protection/>
    </xf>
    <xf numFmtId="4" fontId="20" fillId="0" borderId="0" xfId="0" applyNumberFormat="1" applyFont="1"/>
    <xf numFmtId="4" fontId="20" fillId="0" borderId="0" xfId="24" applyNumberFormat="1" applyFont="1" applyAlignment="1">
      <alignment vertical="top"/>
      <protection/>
    </xf>
    <xf numFmtId="4" fontId="18" fillId="0" borderId="0" xfId="24" applyNumberFormat="1" applyFont="1" applyAlignment="1">
      <alignment vertical="top"/>
      <protection/>
    </xf>
    <xf numFmtId="0" fontId="20" fillId="0" borderId="0" xfId="24" applyNumberFormat="1" applyFont="1" applyAlignment="1">
      <alignment vertical="top"/>
      <protection/>
    </xf>
    <xf numFmtId="0" fontId="2" fillId="0" borderId="0" xfId="23" applyFont="1" applyAlignment="1">
      <alignment vertical="top"/>
      <protection/>
    </xf>
    <xf numFmtId="0" fontId="2" fillId="0" borderId="0" xfId="23" applyFont="1" applyAlignment="1">
      <alignment vertical="top" wrapText="1"/>
      <protection/>
    </xf>
    <xf numFmtId="3" fontId="2" fillId="0" borderId="0" xfId="23" applyNumberFormat="1" applyFont="1" applyAlignment="1">
      <alignment vertical="top"/>
      <protection/>
    </xf>
    <xf numFmtId="0" fontId="7" fillId="2" borderId="5" xfId="0" applyFont="1" applyFill="1" applyBorder="1" applyAlignment="1">
      <alignment horizontal="right" vertical="top"/>
    </xf>
    <xf numFmtId="0" fontId="5" fillId="2" borderId="6" xfId="0" applyFont="1" applyFill="1" applyBorder="1" applyAlignment="1">
      <alignment horizontal="right" vertical="top"/>
    </xf>
    <xf numFmtId="0" fontId="13" fillId="2" borderId="6" xfId="0" applyFont="1" applyFill="1" applyBorder="1" applyAlignment="1">
      <alignment horizontal="right" vertical="top"/>
    </xf>
    <xf numFmtId="0" fontId="7" fillId="2" borderId="6" xfId="0" applyFont="1" applyFill="1" applyBorder="1" applyAlignment="1">
      <alignment horizontal="right" vertical="top"/>
    </xf>
    <xf numFmtId="0" fontId="8" fillId="2" borderId="6" xfId="0" applyFont="1" applyFill="1" applyBorder="1" applyAlignment="1">
      <alignment horizontal="right" vertical="top"/>
    </xf>
    <xf numFmtId="0" fontId="6" fillId="2" borderId="7" xfId="0" applyFont="1" applyFill="1" applyBorder="1" applyAlignment="1">
      <alignment vertical="top"/>
    </xf>
    <xf numFmtId="0" fontId="6" fillId="2" borderId="8" xfId="0" applyFont="1" applyFill="1" applyBorder="1" applyAlignment="1">
      <alignment vertical="top"/>
    </xf>
    <xf numFmtId="0" fontId="9" fillId="2" borderId="9" xfId="0" applyFont="1" applyFill="1" applyBorder="1" applyAlignment="1">
      <alignment horizontal="right" vertical="top"/>
    </xf>
    <xf numFmtId="0" fontId="23" fillId="0" borderId="0" xfId="25" applyNumberFormat="1" applyFont="1" applyFill="1" applyBorder="1" applyAlignment="1">
      <alignment horizontal="left" vertical="top" wrapText="1"/>
      <protection/>
    </xf>
    <xf numFmtId="0" fontId="23" fillId="0" borderId="0" xfId="24" applyFont="1" applyAlignment="1">
      <alignment vertical="top" wrapText="1"/>
      <protection/>
    </xf>
    <xf numFmtId="0" fontId="2" fillId="0" borderId="0" xfId="23" applyFont="1" applyAlignment="1">
      <alignment vertical="top"/>
      <protection/>
    </xf>
    <xf numFmtId="0" fontId="36" fillId="2" borderId="3" xfId="23" applyFont="1" applyFill="1" applyBorder="1" applyAlignment="1">
      <alignment vertical="top"/>
      <protection/>
    </xf>
    <xf numFmtId="0" fontId="10" fillId="0" borderId="0" xfId="37" applyFill="1" applyBorder="1" applyAlignment="1">
      <alignment vertical="top"/>
      <protection/>
    </xf>
    <xf numFmtId="0" fontId="2" fillId="0" borderId="0" xfId="23" applyFont="1" applyAlignment="1">
      <alignment vertical="top"/>
      <protection/>
    </xf>
    <xf numFmtId="0" fontId="2" fillId="0" borderId="0" xfId="23" applyFont="1" applyAlignment="1">
      <alignment wrapText="1"/>
      <protection/>
    </xf>
    <xf numFmtId="0" fontId="23" fillId="0" borderId="0" xfId="23" applyFont="1" applyAlignment="1">
      <alignment vertical="top"/>
      <protection/>
    </xf>
    <xf numFmtId="0" fontId="20" fillId="0" borderId="0" xfId="23" applyFont="1" applyAlignment="1">
      <alignment vertical="top"/>
      <protection/>
    </xf>
    <xf numFmtId="0" fontId="2" fillId="0" borderId="0" xfId="23" applyFont="1" applyAlignment="1">
      <alignment vertical="top"/>
      <protection/>
    </xf>
    <xf numFmtId="0" fontId="2" fillId="0" borderId="0" xfId="23" applyFont="1" applyAlignment="1">
      <alignment vertical="top" wrapText="1"/>
      <protection/>
    </xf>
    <xf numFmtId="0" fontId="2" fillId="0" borderId="0" xfId="23" applyFont="1" applyAlignment="1">
      <alignment wrapText="1"/>
      <protection/>
    </xf>
    <xf numFmtId="3" fontId="2" fillId="0" borderId="0" xfId="23" applyNumberFormat="1" applyFont="1" applyAlignment="1">
      <alignment vertical="top"/>
      <protection/>
    </xf>
    <xf numFmtId="0" fontId="2" fillId="0" borderId="0" xfId="23" applyFont="1" applyAlignment="1">
      <alignment vertical="top" wrapText="1"/>
      <protection/>
    </xf>
    <xf numFmtId="4" fontId="19" fillId="0" borderId="0" xfId="25" applyNumberFormat="1" applyFont="1" applyFill="1" applyBorder="1" applyAlignment="1">
      <alignment vertical="top"/>
      <protection/>
    </xf>
    <xf numFmtId="0" fontId="22" fillId="0" borderId="0" xfId="21" applyFont="1" applyFill="1" applyAlignment="1" applyProtection="1">
      <alignment vertical="top" wrapText="1"/>
      <protection/>
    </xf>
    <xf numFmtId="0" fontId="19" fillId="0" borderId="0" xfId="25" applyNumberFormat="1" applyFont="1" applyFill="1" applyBorder="1" applyAlignment="1">
      <alignment wrapText="1"/>
      <protection/>
    </xf>
    <xf numFmtId="49" fontId="20" fillId="0" borderId="0" xfId="24" applyNumberFormat="1" applyFont="1">
      <alignment/>
      <protection/>
    </xf>
    <xf numFmtId="0" fontId="20" fillId="3" borderId="0" xfId="24" applyFont="1" applyFill="1">
      <alignment/>
      <protection/>
    </xf>
    <xf numFmtId="4" fontId="21" fillId="0" borderId="0" xfId="24" applyNumberFormat="1" applyFont="1" applyBorder="1" applyAlignment="1">
      <alignment vertical="top"/>
      <protection/>
    </xf>
    <xf numFmtId="4" fontId="2" fillId="0" borderId="0" xfId="23" applyNumberFormat="1" applyFont="1" applyAlignment="1">
      <alignment vertical="top"/>
      <protection/>
    </xf>
    <xf numFmtId="4" fontId="20" fillId="0" borderId="0" xfId="24" applyNumberFormat="1" applyFont="1" applyFill="1" applyAlignment="1">
      <alignment vertical="top"/>
      <protection/>
    </xf>
    <xf numFmtId="4" fontId="16" fillId="0" borderId="0" xfId="23" applyNumberFormat="1" applyFont="1" applyAlignment="1">
      <alignment vertical="top"/>
      <protection/>
    </xf>
    <xf numFmtId="4" fontId="27" fillId="0" borderId="0" xfId="23" applyNumberFormat="1" applyFont="1" applyAlignment="1">
      <alignment vertical="top"/>
      <protection/>
    </xf>
    <xf numFmtId="0" fontId="2" fillId="0" borderId="0" xfId="23" applyFont="1" applyAlignment="1">
      <alignment vertical="top" wrapText="1"/>
      <protection/>
    </xf>
    <xf numFmtId="0" fontId="35" fillId="0" borderId="0" xfId="23" applyFont="1" applyAlignment="1">
      <alignment vertical="top" wrapText="1"/>
      <protection/>
    </xf>
    <xf numFmtId="0" fontId="0" fillId="0" borderId="0" xfId="0" applyAlignment="1">
      <alignment vertical="top" wrapText="1"/>
    </xf>
    <xf numFmtId="0" fontId="2" fillId="0" borderId="0" xfId="23" applyFont="1" applyAlignment="1">
      <alignment vertical="top" wrapText="1"/>
      <protection/>
    </xf>
  </cellXfs>
  <cellStyles count="24">
    <cellStyle name="Normal" xfId="0"/>
    <cellStyle name="Percent" xfId="15"/>
    <cellStyle name="Currency" xfId="16"/>
    <cellStyle name="Currency [0]" xfId="17"/>
    <cellStyle name="Comma" xfId="18"/>
    <cellStyle name="Comma [0]" xfId="19"/>
    <cellStyle name="čárky [0]_Tabulka místností" xfId="20"/>
    <cellStyle name="Hypertextový odkaz" xfId="21"/>
    <cellStyle name="Hypertextový odkaz 2" xfId="22"/>
    <cellStyle name="normální 2" xfId="23"/>
    <cellStyle name="normální 2 2" xfId="24"/>
    <cellStyle name="normální 3" xfId="25"/>
    <cellStyle name="normální 3 2" xfId="26"/>
    <cellStyle name="normální 4" xfId="27"/>
    <cellStyle name="Procenta" xfId="28"/>
    <cellStyle name="procent 2" xfId="29"/>
    <cellStyle name="procent 2 2" xfId="30"/>
    <cellStyle name="procent 3" xfId="31"/>
    <cellStyle name="Styl 1" xfId="32"/>
    <cellStyle name="normální 5" xfId="33"/>
    <cellStyle name="normální 2 3" xfId="34"/>
    <cellStyle name="normální 6" xfId="35"/>
    <cellStyle name="Finanční" xfId="36"/>
    <cellStyle name="normální_BRILSTAR" xfId="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7"/>
  <sheetViews>
    <sheetView tabSelected="1" view="pageBreakPreview" zoomScaleSheetLayoutView="100" workbookViewId="0" topLeftCell="A1">
      <pane ySplit="2" topLeftCell="A24" activePane="bottomLeft" state="frozen"/>
      <selection pane="bottomLeft" activeCell="A372" sqref="A370:XFD372"/>
    </sheetView>
  </sheetViews>
  <sheetFormatPr defaultColWidth="9.140625" defaultRowHeight="12.75"/>
  <cols>
    <col min="1" max="1" width="9.140625" style="12" customWidth="1"/>
    <col min="2" max="2" width="5.00390625" style="12" customWidth="1"/>
    <col min="3" max="3" width="18.7109375" style="12" bestFit="1" customWidth="1"/>
    <col min="4" max="4" width="76.7109375" style="12" customWidth="1"/>
    <col min="5" max="5" width="9.57421875" style="12" bestFit="1" customWidth="1"/>
    <col min="6" max="6" width="10.7109375" style="12" customWidth="1"/>
    <col min="7" max="7" width="12.7109375" style="12" customWidth="1"/>
    <col min="8" max="8" width="14.7109375" style="12" customWidth="1"/>
    <col min="9" max="11" width="9.140625" style="12" hidden="1" customWidth="1"/>
    <col min="12" max="14" width="9.140625" style="12" customWidth="1"/>
    <col min="15" max="16384" width="9.140625" style="12" customWidth="1"/>
  </cols>
  <sheetData>
    <row r="1" spans="1:11" ht="12.75">
      <c r="A1" s="35" t="s">
        <v>16</v>
      </c>
      <c r="B1" s="35" t="s">
        <v>92</v>
      </c>
      <c r="C1" s="35" t="s">
        <v>93</v>
      </c>
      <c r="D1" s="35" t="s">
        <v>17</v>
      </c>
      <c r="E1" s="35" t="s">
        <v>6</v>
      </c>
      <c r="F1" s="35" t="s">
        <v>18</v>
      </c>
      <c r="G1" s="35" t="s">
        <v>19</v>
      </c>
      <c r="H1" s="35" t="s">
        <v>10</v>
      </c>
      <c r="J1" s="12" t="s">
        <v>23</v>
      </c>
      <c r="K1" s="12" t="s">
        <v>24</v>
      </c>
    </row>
    <row r="2" spans="1:8" ht="12.75">
      <c r="A2" s="11"/>
      <c r="B2" s="11"/>
      <c r="C2" s="11"/>
      <c r="D2" s="11"/>
      <c r="E2" s="11"/>
      <c r="F2" s="11"/>
      <c r="G2" s="11"/>
      <c r="H2" s="29">
        <f>H49</f>
        <v>0</v>
      </c>
    </row>
    <row r="3" ht="12.75">
      <c r="A3" s="11"/>
    </row>
    <row r="5" spans="4:8" ht="21">
      <c r="D5" s="20"/>
      <c r="E5" s="21"/>
      <c r="F5" s="21"/>
      <c r="G5" s="21"/>
      <c r="H5" s="53"/>
    </row>
    <row r="6" spans="4:8" ht="18">
      <c r="D6" s="22"/>
      <c r="E6" s="23"/>
      <c r="F6" s="23"/>
      <c r="G6" s="23"/>
      <c r="H6" s="54"/>
    </row>
    <row r="7" spans="4:8" ht="23.4">
      <c r="D7" s="43" t="s">
        <v>166</v>
      </c>
      <c r="E7" s="23"/>
      <c r="F7" s="23"/>
      <c r="G7" s="23"/>
      <c r="H7" s="55" t="s">
        <v>167</v>
      </c>
    </row>
    <row r="8" spans="4:8" ht="21">
      <c r="D8" s="64" t="s">
        <v>170</v>
      </c>
      <c r="E8" s="23"/>
      <c r="F8" s="23"/>
      <c r="G8" s="23"/>
      <c r="H8" s="56"/>
    </row>
    <row r="9" spans="4:8" ht="12.75">
      <c r="D9" s="22"/>
      <c r="E9" s="23"/>
      <c r="F9" s="23"/>
      <c r="G9" s="23"/>
      <c r="H9" s="57"/>
    </row>
    <row r="10" spans="4:8" ht="12.75">
      <c r="D10" s="22"/>
      <c r="E10" s="23"/>
      <c r="F10" s="23"/>
      <c r="G10" s="23"/>
      <c r="H10" s="57"/>
    </row>
    <row r="11" spans="4:8" ht="12.75">
      <c r="D11" s="22"/>
      <c r="E11" s="23"/>
      <c r="F11" s="23"/>
      <c r="G11" s="23"/>
      <c r="H11" s="57"/>
    </row>
    <row r="12" spans="4:8" ht="21">
      <c r="D12" s="31"/>
      <c r="E12" s="23"/>
      <c r="F12" s="23"/>
      <c r="G12" s="23"/>
      <c r="H12" s="56" t="s">
        <v>11</v>
      </c>
    </row>
    <row r="13" spans="4:8" ht="21">
      <c r="D13" s="31"/>
      <c r="E13" s="23"/>
      <c r="F13" s="23"/>
      <c r="G13" s="23"/>
      <c r="H13" s="56"/>
    </row>
    <row r="14" spans="4:8" ht="21">
      <c r="D14" s="28"/>
      <c r="E14" s="23"/>
      <c r="F14" s="23"/>
      <c r="G14" s="23"/>
      <c r="H14" s="56"/>
    </row>
    <row r="15" spans="4:8" ht="21">
      <c r="D15" s="31" t="s">
        <v>168</v>
      </c>
      <c r="E15" s="23"/>
      <c r="F15" s="23"/>
      <c r="G15" s="23"/>
      <c r="H15" s="56" t="s">
        <v>94</v>
      </c>
    </row>
    <row r="16" spans="4:8" ht="21">
      <c r="D16" s="31" t="s">
        <v>169</v>
      </c>
      <c r="E16" s="23"/>
      <c r="F16" s="23"/>
      <c r="G16" s="23"/>
      <c r="H16" s="56"/>
    </row>
    <row r="17" spans="4:8" ht="18.6" thickBot="1">
      <c r="D17" s="58"/>
      <c r="E17" s="59"/>
      <c r="F17" s="59"/>
      <c r="G17" s="59"/>
      <c r="H17" s="60"/>
    </row>
    <row r="18" ht="15" thickTop="1"/>
    <row r="23" ht="23.4">
      <c r="D23" s="13" t="s">
        <v>3</v>
      </c>
    </row>
    <row r="27" spans="4:8" ht="12.75">
      <c r="D27" s="11"/>
      <c r="H27" s="15"/>
    </row>
    <row r="28" spans="4:8" ht="12.75">
      <c r="D28" s="24" t="s">
        <v>20</v>
      </c>
      <c r="H28" s="81">
        <f>H159</f>
        <v>0</v>
      </c>
    </row>
    <row r="29" spans="3:8" ht="12.75">
      <c r="C29" s="15"/>
      <c r="D29" s="24" t="s">
        <v>149</v>
      </c>
      <c r="H29" s="81">
        <f>H174</f>
        <v>0</v>
      </c>
    </row>
    <row r="30" spans="3:8" ht="12.75">
      <c r="C30" s="15"/>
      <c r="D30" s="14" t="s">
        <v>112</v>
      </c>
      <c r="H30" s="81">
        <f>Specifikace!H197</f>
        <v>0</v>
      </c>
    </row>
    <row r="31" spans="3:8" ht="12.75">
      <c r="C31" s="15"/>
      <c r="D31" s="14" t="s">
        <v>108</v>
      </c>
      <c r="H31" s="81">
        <f>Specifikace!H212</f>
        <v>0</v>
      </c>
    </row>
    <row r="32" spans="3:8" ht="12.75">
      <c r="C32" s="15"/>
      <c r="D32" s="14" t="s">
        <v>173</v>
      </c>
      <c r="H32" s="81">
        <f>Specifikace!H228</f>
        <v>0</v>
      </c>
    </row>
    <row r="33" spans="4:8" ht="12.75">
      <c r="D33" s="14" t="s">
        <v>21</v>
      </c>
      <c r="H33" s="81">
        <f>Specifikace!H241</f>
        <v>0</v>
      </c>
    </row>
    <row r="34" spans="4:8" ht="12.75">
      <c r="D34" s="14" t="s">
        <v>5</v>
      </c>
      <c r="H34" s="81">
        <f>Specifikace!H260</f>
        <v>0</v>
      </c>
    </row>
    <row r="35" spans="4:8" ht="12.75">
      <c r="D35" s="14" t="s">
        <v>22</v>
      </c>
      <c r="H35" s="81">
        <f>Specifikace!H273</f>
        <v>0</v>
      </c>
    </row>
    <row r="36" spans="4:8" ht="12.75">
      <c r="D36" s="24"/>
      <c r="H36" s="81"/>
    </row>
    <row r="37" spans="4:8" ht="12.75">
      <c r="D37" s="14" t="s">
        <v>100</v>
      </c>
      <c r="H37" s="81">
        <f>Specifikace!H284</f>
        <v>0</v>
      </c>
    </row>
    <row r="38" spans="4:8" ht="12.75">
      <c r="D38" s="24" t="s">
        <v>101</v>
      </c>
      <c r="H38" s="81">
        <f>Specifikace!H293</f>
        <v>0</v>
      </c>
    </row>
    <row r="39" ht="12.75">
      <c r="H39" s="81"/>
    </row>
    <row r="40" spans="4:8" ht="12.75">
      <c r="D40" s="14" t="s">
        <v>264</v>
      </c>
      <c r="H40" s="81">
        <f>Specifikace!H369</f>
        <v>0</v>
      </c>
    </row>
    <row r="41" ht="12.75">
      <c r="H41" s="81"/>
    </row>
    <row r="42" spans="4:8" ht="12.75">
      <c r="D42" s="24" t="s">
        <v>103</v>
      </c>
      <c r="H42" s="81">
        <f>H391</f>
        <v>0</v>
      </c>
    </row>
    <row r="43" ht="12.75">
      <c r="H43" s="81"/>
    </row>
    <row r="44" ht="12.75">
      <c r="H44" s="81"/>
    </row>
    <row r="45" spans="4:8" ht="12.75">
      <c r="D45" s="18" t="s">
        <v>13</v>
      </c>
      <c r="H45" s="83">
        <f>SUM(H27:H44)</f>
        <v>0</v>
      </c>
    </row>
    <row r="46" ht="12.75">
      <c r="H46" s="81"/>
    </row>
    <row r="47" spans="4:8" ht="12.75">
      <c r="D47" s="12" t="s">
        <v>14</v>
      </c>
      <c r="E47" s="25">
        <v>0.21</v>
      </c>
      <c r="H47" s="81">
        <f>ROUND(H45*E47,0)</f>
        <v>0</v>
      </c>
    </row>
    <row r="48" ht="12.75">
      <c r="H48" s="81"/>
    </row>
    <row r="49" spans="4:8" ht="15.6">
      <c r="D49" s="16" t="s">
        <v>15</v>
      </c>
      <c r="H49" s="84">
        <f>H45+H47</f>
        <v>0</v>
      </c>
    </row>
    <row r="50" ht="12.75">
      <c r="H50" s="81"/>
    </row>
    <row r="51" ht="12.75">
      <c r="H51" s="81"/>
    </row>
    <row r="54" ht="18">
      <c r="D54" s="37" t="s">
        <v>71</v>
      </c>
    </row>
    <row r="55" spans="4:8" s="19" customFormat="1" ht="12.75">
      <c r="D55" s="18" t="s">
        <v>72</v>
      </c>
      <c r="E55" s="12"/>
      <c r="F55" s="12"/>
      <c r="G55" s="12"/>
      <c r="H55" s="12"/>
    </row>
    <row r="56" spans="4:8" s="26" customFormat="1" ht="30" customHeight="1">
      <c r="D56" s="85" t="s">
        <v>25</v>
      </c>
      <c r="E56" s="85"/>
      <c r="F56" s="85"/>
      <c r="G56" s="85"/>
      <c r="H56" s="85"/>
    </row>
    <row r="57" spans="4:8" s="26" customFormat="1" ht="60" customHeight="1">
      <c r="D57" s="85" t="s">
        <v>26</v>
      </c>
      <c r="E57" s="85"/>
      <c r="F57" s="85"/>
      <c r="G57" s="85"/>
      <c r="H57" s="85"/>
    </row>
    <row r="58" spans="4:8" s="26" customFormat="1" ht="30" customHeight="1">
      <c r="D58" s="85" t="s">
        <v>27</v>
      </c>
      <c r="E58" s="85"/>
      <c r="F58" s="85"/>
      <c r="G58" s="85"/>
      <c r="H58" s="85"/>
    </row>
    <row r="59" spans="4:8" s="26" customFormat="1" ht="60" customHeight="1">
      <c r="D59" s="85" t="s">
        <v>28</v>
      </c>
      <c r="E59" s="85"/>
      <c r="F59" s="85"/>
      <c r="G59" s="85"/>
      <c r="H59" s="85"/>
    </row>
    <row r="60" spans="4:8" s="19" customFormat="1" ht="12.75">
      <c r="D60" s="18" t="s">
        <v>29</v>
      </c>
      <c r="E60" s="12"/>
      <c r="F60" s="12"/>
      <c r="G60" s="12"/>
      <c r="H60" s="12"/>
    </row>
    <row r="61" spans="4:8" s="32" customFormat="1" ht="12.75">
      <c r="D61" s="38" t="s">
        <v>30</v>
      </c>
      <c r="E61" s="12"/>
      <c r="F61" s="12"/>
      <c r="G61" s="12"/>
      <c r="H61" s="12"/>
    </row>
    <row r="62" spans="4:8" s="26" customFormat="1" ht="12.75">
      <c r="D62" s="12" t="s">
        <v>31</v>
      </c>
      <c r="E62" s="12"/>
      <c r="F62" s="12"/>
      <c r="G62" s="12"/>
      <c r="H62" s="12"/>
    </row>
    <row r="63" spans="4:8" s="26" customFormat="1" ht="12.75">
      <c r="D63" s="12" t="s">
        <v>32</v>
      </c>
      <c r="E63" s="12"/>
      <c r="F63" s="12"/>
      <c r="G63" s="12"/>
      <c r="H63" s="12"/>
    </row>
    <row r="64" spans="4:8" s="32" customFormat="1" ht="12.75">
      <c r="D64" s="38" t="s">
        <v>33</v>
      </c>
      <c r="E64" s="12"/>
      <c r="F64" s="12"/>
      <c r="G64" s="12"/>
      <c r="H64" s="12"/>
    </row>
    <row r="65" spans="4:8" s="26" customFormat="1" ht="45" customHeight="1">
      <c r="D65" s="85" t="s">
        <v>34</v>
      </c>
      <c r="E65" s="85"/>
      <c r="F65" s="85"/>
      <c r="G65" s="85"/>
      <c r="H65" s="85"/>
    </row>
    <row r="66" spans="4:8" s="26" customFormat="1" ht="30" customHeight="1">
      <c r="D66" s="85" t="s">
        <v>35</v>
      </c>
      <c r="E66" s="85"/>
      <c r="F66" s="85"/>
      <c r="G66" s="85"/>
      <c r="H66" s="85"/>
    </row>
    <row r="67" spans="4:8" s="32" customFormat="1" ht="12.75">
      <c r="D67" s="38" t="s">
        <v>36</v>
      </c>
      <c r="E67" s="12"/>
      <c r="F67" s="12"/>
      <c r="G67" s="12"/>
      <c r="H67" s="12"/>
    </row>
    <row r="68" spans="4:8" s="26" customFormat="1" ht="12.75">
      <c r="D68" s="12" t="s">
        <v>37</v>
      </c>
      <c r="E68" s="12"/>
      <c r="F68" s="12"/>
      <c r="G68" s="12"/>
      <c r="H68" s="12"/>
    </row>
    <row r="69" spans="4:8" s="26" customFormat="1" ht="12.75">
      <c r="D69" s="12" t="s">
        <v>38</v>
      </c>
      <c r="E69" s="12"/>
      <c r="F69" s="12"/>
      <c r="G69" s="12"/>
      <c r="H69" s="12"/>
    </row>
    <row r="70" spans="4:8" s="26" customFormat="1" ht="12.75">
      <c r="D70" s="12" t="s">
        <v>130</v>
      </c>
      <c r="E70" s="12"/>
      <c r="F70" s="12"/>
      <c r="G70" s="12"/>
      <c r="H70" s="12"/>
    </row>
    <row r="71" spans="4:8" s="26" customFormat="1" ht="30" customHeight="1">
      <c r="D71" s="85" t="s">
        <v>39</v>
      </c>
      <c r="E71" s="85"/>
      <c r="F71" s="85"/>
      <c r="G71" s="85"/>
      <c r="H71" s="85"/>
    </row>
    <row r="72" spans="4:8" s="32" customFormat="1" ht="12.75">
      <c r="D72" s="38" t="s">
        <v>40</v>
      </c>
      <c r="E72" s="12"/>
      <c r="F72" s="12"/>
      <c r="G72" s="12"/>
      <c r="H72" s="12"/>
    </row>
    <row r="73" spans="4:8" s="32" customFormat="1" ht="12.75">
      <c r="D73" s="38" t="s">
        <v>41</v>
      </c>
      <c r="E73" s="12"/>
      <c r="F73" s="12"/>
      <c r="G73" s="12"/>
      <c r="H73" s="12"/>
    </row>
    <row r="74" spans="4:8" s="26" customFormat="1" ht="12.75">
      <c r="D74" s="12" t="s">
        <v>42</v>
      </c>
      <c r="E74" s="12"/>
      <c r="F74" s="12"/>
      <c r="G74" s="12"/>
      <c r="H74" s="12"/>
    </row>
    <row r="75" spans="4:8" s="26" customFormat="1" ht="30" customHeight="1">
      <c r="D75" s="85" t="s">
        <v>43</v>
      </c>
      <c r="E75" s="85"/>
      <c r="F75" s="85"/>
      <c r="G75" s="85"/>
      <c r="H75" s="85"/>
    </row>
    <row r="76" spans="4:8" s="26" customFormat="1" ht="30" customHeight="1">
      <c r="D76" s="85" t="s">
        <v>44</v>
      </c>
      <c r="E76" s="85"/>
      <c r="F76" s="85"/>
      <c r="G76" s="85"/>
      <c r="H76" s="85"/>
    </row>
    <row r="77" spans="4:8" s="26" customFormat="1" ht="30" customHeight="1">
      <c r="D77" s="85" t="s">
        <v>45</v>
      </c>
      <c r="E77" s="85"/>
      <c r="F77" s="85"/>
      <c r="G77" s="85"/>
      <c r="H77" s="85"/>
    </row>
    <row r="78" spans="4:8" s="26" customFormat="1" ht="45" customHeight="1">
      <c r="D78" s="85" t="s">
        <v>46</v>
      </c>
      <c r="E78" s="85"/>
      <c r="F78" s="85"/>
      <c r="G78" s="85"/>
      <c r="H78" s="85"/>
    </row>
    <row r="79" spans="4:8" s="26" customFormat="1" ht="30" customHeight="1">
      <c r="D79" s="85" t="s">
        <v>64</v>
      </c>
      <c r="E79" s="85"/>
      <c r="F79" s="85"/>
      <c r="G79" s="85"/>
      <c r="H79" s="85"/>
    </row>
    <row r="80" spans="4:8" s="26" customFormat="1" ht="30" customHeight="1">
      <c r="D80" s="85" t="s">
        <v>65</v>
      </c>
      <c r="E80" s="85"/>
      <c r="F80" s="85"/>
      <c r="G80" s="85"/>
      <c r="H80" s="85"/>
    </row>
    <row r="81" spans="4:8" s="26" customFormat="1" ht="12.75">
      <c r="D81" s="12" t="s">
        <v>66</v>
      </c>
      <c r="E81" s="12"/>
      <c r="F81" s="12"/>
      <c r="G81" s="12"/>
      <c r="H81" s="12"/>
    </row>
    <row r="82" spans="4:8" s="26" customFormat="1" ht="45" customHeight="1">
      <c r="D82" s="85" t="s">
        <v>96</v>
      </c>
      <c r="E82" s="85"/>
      <c r="F82" s="85"/>
      <c r="G82" s="85"/>
      <c r="H82" s="85"/>
    </row>
    <row r="83" spans="4:8" s="26" customFormat="1" ht="12.75">
      <c r="D83" s="12" t="s">
        <v>67</v>
      </c>
      <c r="E83" s="12"/>
      <c r="F83" s="12"/>
      <c r="G83" s="12"/>
      <c r="H83" s="12"/>
    </row>
    <row r="84" spans="4:8" s="26" customFormat="1" ht="12.75">
      <c r="D84" s="12" t="s">
        <v>68</v>
      </c>
      <c r="E84" s="12"/>
      <c r="F84" s="12"/>
      <c r="G84" s="12"/>
      <c r="H84" s="12"/>
    </row>
    <row r="85" spans="4:8" s="32" customFormat="1" ht="30" customHeight="1">
      <c r="D85" s="86" t="s">
        <v>69</v>
      </c>
      <c r="E85" s="87"/>
      <c r="F85" s="87"/>
      <c r="G85" s="87"/>
      <c r="H85" s="87"/>
    </row>
    <row r="86" spans="4:8" s="32" customFormat="1" ht="12.75">
      <c r="D86" s="38" t="s">
        <v>47</v>
      </c>
      <c r="E86" s="12"/>
      <c r="F86" s="12"/>
      <c r="G86" s="12"/>
      <c r="H86" s="12"/>
    </row>
    <row r="87" spans="4:8" s="32" customFormat="1" ht="12.75">
      <c r="D87" s="38" t="s">
        <v>48</v>
      </c>
      <c r="E87" s="12"/>
      <c r="F87" s="12"/>
      <c r="G87" s="12"/>
      <c r="H87" s="12"/>
    </row>
    <row r="88" spans="4:8" s="26" customFormat="1" ht="45" customHeight="1">
      <c r="D88" s="85" t="s">
        <v>49</v>
      </c>
      <c r="E88" s="85"/>
      <c r="F88" s="85"/>
      <c r="G88" s="85"/>
      <c r="H88" s="85"/>
    </row>
    <row r="89" spans="4:8" s="26" customFormat="1" ht="12.75">
      <c r="D89" s="12" t="s">
        <v>50</v>
      </c>
      <c r="E89" s="12"/>
      <c r="F89" s="12"/>
      <c r="G89" s="12"/>
      <c r="H89" s="12"/>
    </row>
    <row r="90" spans="4:8" s="26" customFormat="1" ht="45" customHeight="1">
      <c r="D90" s="85" t="s">
        <v>88</v>
      </c>
      <c r="E90" s="85"/>
      <c r="F90" s="85"/>
      <c r="G90" s="85"/>
      <c r="H90" s="85"/>
    </row>
    <row r="91" spans="4:8" s="26" customFormat="1" ht="12.75">
      <c r="D91" s="12" t="s">
        <v>51</v>
      </c>
      <c r="E91" s="12"/>
      <c r="F91" s="12"/>
      <c r="G91" s="12"/>
      <c r="H91" s="12"/>
    </row>
    <row r="92" spans="4:8" s="26" customFormat="1" ht="30" customHeight="1">
      <c r="D92" s="85" t="s">
        <v>52</v>
      </c>
      <c r="E92" s="85"/>
      <c r="F92" s="85"/>
      <c r="G92" s="85"/>
      <c r="H92" s="85"/>
    </row>
    <row r="93" spans="4:8" s="26" customFormat="1" ht="45" customHeight="1">
      <c r="D93" s="85" t="s">
        <v>53</v>
      </c>
      <c r="E93" s="85"/>
      <c r="F93" s="85"/>
      <c r="G93" s="85"/>
      <c r="H93" s="85"/>
    </row>
    <row r="94" spans="4:8" s="26" customFormat="1" ht="60" customHeight="1">
      <c r="D94" s="85" t="s">
        <v>89</v>
      </c>
      <c r="E94" s="85"/>
      <c r="F94" s="85"/>
      <c r="G94" s="85"/>
      <c r="H94" s="85"/>
    </row>
    <row r="95" spans="4:8" s="26" customFormat="1" ht="45" customHeight="1">
      <c r="D95" s="85" t="s">
        <v>54</v>
      </c>
      <c r="E95" s="85"/>
      <c r="F95" s="85"/>
      <c r="G95" s="85"/>
      <c r="H95" s="85"/>
    </row>
    <row r="96" spans="4:8" s="26" customFormat="1" ht="12.75">
      <c r="D96" s="12" t="s">
        <v>55</v>
      </c>
      <c r="E96" s="12"/>
      <c r="F96" s="12"/>
      <c r="G96" s="12"/>
      <c r="H96" s="12"/>
    </row>
    <row r="97" spans="4:8" s="26" customFormat="1" ht="12.75">
      <c r="D97" s="12" t="s">
        <v>56</v>
      </c>
      <c r="E97" s="12"/>
      <c r="F97" s="12"/>
      <c r="G97" s="12"/>
      <c r="H97" s="12"/>
    </row>
    <row r="98" spans="4:8" s="26" customFormat="1" ht="12.75">
      <c r="D98" s="12" t="s">
        <v>73</v>
      </c>
      <c r="E98" s="12"/>
      <c r="F98" s="12"/>
      <c r="G98" s="12"/>
      <c r="H98" s="12"/>
    </row>
    <row r="99" spans="4:8" s="26" customFormat="1" ht="12.75">
      <c r="D99" s="85" t="s">
        <v>74</v>
      </c>
      <c r="E99" s="85"/>
      <c r="F99" s="85"/>
      <c r="G99" s="85"/>
      <c r="H99" s="85"/>
    </row>
    <row r="100" spans="4:8" s="26" customFormat="1" ht="28.95" customHeight="1">
      <c r="D100" s="88" t="s">
        <v>109</v>
      </c>
      <c r="E100" s="88"/>
      <c r="F100" s="88"/>
      <c r="G100" s="88"/>
      <c r="H100" s="88"/>
    </row>
    <row r="101" spans="4:8" s="26" customFormat="1" ht="45" customHeight="1">
      <c r="D101" s="85" t="s">
        <v>75</v>
      </c>
      <c r="E101" s="85"/>
      <c r="F101" s="85"/>
      <c r="G101" s="85"/>
      <c r="H101" s="85"/>
    </row>
    <row r="102" spans="4:8" s="26" customFormat="1" ht="12.75">
      <c r="D102" s="12" t="s">
        <v>76</v>
      </c>
      <c r="E102" s="12"/>
      <c r="F102" s="12"/>
      <c r="G102" s="12"/>
      <c r="H102" s="12"/>
    </row>
    <row r="103" spans="4:8" s="26" customFormat="1" ht="12.75">
      <c r="D103" s="12" t="s">
        <v>77</v>
      </c>
      <c r="E103" s="12"/>
      <c r="F103" s="12"/>
      <c r="G103" s="12"/>
      <c r="H103" s="12"/>
    </row>
    <row r="104" spans="4:8" s="26" customFormat="1" ht="12.75">
      <c r="D104" s="12" t="s">
        <v>78</v>
      </c>
      <c r="E104" s="12"/>
      <c r="F104" s="12"/>
      <c r="G104" s="12"/>
      <c r="H104" s="12"/>
    </row>
    <row r="105" spans="4:8" s="26" customFormat="1" ht="45" customHeight="1">
      <c r="D105" s="85" t="s">
        <v>79</v>
      </c>
      <c r="E105" s="85"/>
      <c r="F105" s="85"/>
      <c r="G105" s="85"/>
      <c r="H105" s="85"/>
    </row>
    <row r="106" spans="4:8" s="26" customFormat="1" ht="30" customHeight="1">
      <c r="D106" s="85" t="s">
        <v>80</v>
      </c>
      <c r="E106" s="85"/>
      <c r="F106" s="85"/>
      <c r="G106" s="85"/>
      <c r="H106" s="85"/>
    </row>
    <row r="107" spans="4:8" s="26" customFormat="1" ht="30" customHeight="1">
      <c r="D107" s="85" t="s">
        <v>81</v>
      </c>
      <c r="E107" s="85"/>
      <c r="F107" s="85"/>
      <c r="G107" s="85"/>
      <c r="H107" s="85"/>
    </row>
    <row r="108" spans="4:8" s="26" customFormat="1" ht="12.75">
      <c r="D108" s="12" t="s">
        <v>82</v>
      </c>
      <c r="E108" s="12"/>
      <c r="F108" s="12"/>
      <c r="G108" s="12"/>
      <c r="H108" s="12"/>
    </row>
    <row r="109" spans="4:8" s="26" customFormat="1" ht="45" customHeight="1">
      <c r="D109" s="85" t="s">
        <v>83</v>
      </c>
      <c r="E109" s="85"/>
      <c r="F109" s="85"/>
      <c r="G109" s="85"/>
      <c r="H109" s="85"/>
    </row>
    <row r="110" spans="4:8" s="26" customFormat="1" ht="45" customHeight="1">
      <c r="D110" s="85" t="s">
        <v>84</v>
      </c>
      <c r="E110" s="85"/>
      <c r="F110" s="85"/>
      <c r="G110" s="85"/>
      <c r="H110" s="85"/>
    </row>
    <row r="111" spans="4:8" s="26" customFormat="1" ht="12.75">
      <c r="D111" s="12" t="s">
        <v>85</v>
      </c>
      <c r="E111" s="12"/>
      <c r="F111" s="12"/>
      <c r="G111" s="12"/>
      <c r="H111" s="12"/>
    </row>
    <row r="112" spans="4:8" s="26" customFormat="1" ht="12.75">
      <c r="D112" s="12" t="s">
        <v>86</v>
      </c>
      <c r="E112" s="12"/>
      <c r="F112" s="12"/>
      <c r="G112" s="12"/>
      <c r="H112" s="12"/>
    </row>
    <row r="113" spans="4:8" s="26" customFormat="1" ht="12.75">
      <c r="D113" s="12" t="s">
        <v>87</v>
      </c>
      <c r="E113" s="12"/>
      <c r="F113" s="12"/>
      <c r="G113" s="12"/>
      <c r="H113" s="12"/>
    </row>
    <row r="114" spans="4:8" s="19" customFormat="1" ht="12.75">
      <c r="D114" s="18" t="s">
        <v>57</v>
      </c>
      <c r="E114" s="12"/>
      <c r="F114" s="12"/>
      <c r="G114" s="12"/>
      <c r="H114" s="12"/>
    </row>
    <row r="115" spans="4:8" s="26" customFormat="1" ht="45" customHeight="1">
      <c r="D115" s="85" t="s">
        <v>58</v>
      </c>
      <c r="E115" s="85"/>
      <c r="F115" s="85"/>
      <c r="G115" s="85"/>
      <c r="H115" s="85"/>
    </row>
    <row r="116" spans="4:8" s="26" customFormat="1" ht="12.75">
      <c r="D116" s="12" t="s">
        <v>59</v>
      </c>
      <c r="E116" s="12"/>
      <c r="F116" s="12"/>
      <c r="G116" s="12"/>
      <c r="H116" s="12"/>
    </row>
    <row r="117" spans="4:8" s="26" customFormat="1" ht="30" customHeight="1">
      <c r="D117" s="85" t="s">
        <v>60</v>
      </c>
      <c r="E117" s="85"/>
      <c r="F117" s="85"/>
      <c r="G117" s="85"/>
      <c r="H117" s="85"/>
    </row>
    <row r="118" spans="4:8" s="26" customFormat="1" ht="45" customHeight="1">
      <c r="D118" s="85" t="s">
        <v>61</v>
      </c>
      <c r="E118" s="85"/>
      <c r="F118" s="85"/>
      <c r="G118" s="85"/>
      <c r="H118" s="85"/>
    </row>
    <row r="119" spans="4:8" s="26" customFormat="1" ht="12.75">
      <c r="D119" s="12" t="s">
        <v>62</v>
      </c>
      <c r="E119" s="12"/>
      <c r="F119" s="12"/>
      <c r="G119" s="12"/>
      <c r="H119" s="12"/>
    </row>
    <row r="120" spans="4:8" s="26" customFormat="1" ht="12.75">
      <c r="D120" s="12" t="s">
        <v>63</v>
      </c>
      <c r="E120" s="12"/>
      <c r="F120" s="12"/>
      <c r="G120" s="12"/>
      <c r="H120" s="12"/>
    </row>
    <row r="129" spans="1:8" ht="12.75">
      <c r="A129" s="27" t="s">
        <v>16</v>
      </c>
      <c r="B129" s="27" t="s">
        <v>92</v>
      </c>
      <c r="C129" s="27" t="s">
        <v>93</v>
      </c>
      <c r="D129" s="27" t="s">
        <v>17</v>
      </c>
      <c r="E129" s="27" t="s">
        <v>6</v>
      </c>
      <c r="F129" s="27" t="s">
        <v>18</v>
      </c>
      <c r="G129" s="27" t="s">
        <v>19</v>
      </c>
      <c r="H129" s="27" t="s">
        <v>10</v>
      </c>
    </row>
    <row r="131" ht="12.75">
      <c r="D131" s="17"/>
    </row>
    <row r="134" ht="28.8">
      <c r="D134" s="33" t="s">
        <v>104</v>
      </c>
    </row>
    <row r="135" ht="12.75">
      <c r="I135" s="70"/>
    </row>
    <row r="138" spans="1:8" ht="18">
      <c r="A138" s="3"/>
      <c r="B138" s="3"/>
      <c r="C138" s="3"/>
      <c r="D138" s="8" t="str">
        <f>R_02</f>
        <v>Bourání</v>
      </c>
      <c r="F138" s="3"/>
      <c r="G138" s="2"/>
      <c r="H138" s="3"/>
    </row>
    <row r="139" spans="1:8" ht="12.75">
      <c r="A139" s="3"/>
      <c r="B139" s="3"/>
      <c r="C139" s="3"/>
      <c r="D139" s="5"/>
      <c r="F139" s="3"/>
      <c r="G139" s="2"/>
      <c r="H139" s="3"/>
    </row>
    <row r="140" spans="1:8" ht="12.75">
      <c r="A140" s="3"/>
      <c r="B140" s="3"/>
      <c r="C140" s="3"/>
      <c r="D140" s="5"/>
      <c r="F140" s="3"/>
      <c r="G140" s="2"/>
      <c r="H140" s="3"/>
    </row>
    <row r="141" spans="1:11" ht="12.75">
      <c r="A141" s="7">
        <f>MAX(A$131:A140)+1</f>
        <v>1</v>
      </c>
      <c r="B141" s="3">
        <v>96</v>
      </c>
      <c r="C141" s="3"/>
      <c r="D141" s="5" t="s">
        <v>139</v>
      </c>
      <c r="E141" s="69" t="s">
        <v>0</v>
      </c>
      <c r="F141" s="46">
        <v>32.8</v>
      </c>
      <c r="G141" s="2"/>
      <c r="H141" s="47">
        <f aca="true" t="shared" si="0" ref="H141">ROUND(F141*G141,0)</f>
        <v>0</v>
      </c>
      <c r="J141" s="12">
        <v>0.00115</v>
      </c>
      <c r="K141" s="12">
        <v>0.33899999999999997</v>
      </c>
    </row>
    <row r="142" spans="1:11" ht="12.75">
      <c r="A142" s="7">
        <f>MAX(A$131:A141)+1</f>
        <v>2</v>
      </c>
      <c r="B142" s="3">
        <v>96</v>
      </c>
      <c r="C142" s="3"/>
      <c r="D142" s="5" t="s">
        <v>138</v>
      </c>
      <c r="E142" s="69" t="s">
        <v>0</v>
      </c>
      <c r="F142" s="46">
        <f>6.49*2.55</f>
        <v>16.5495</v>
      </c>
      <c r="G142" s="2"/>
      <c r="H142" s="47">
        <f aca="true" t="shared" si="1" ref="H142">ROUND(F142*G142,0)</f>
        <v>0</v>
      </c>
      <c r="J142" s="12">
        <v>0.00023040000000000002</v>
      </c>
      <c r="K142" s="12">
        <v>0.324</v>
      </c>
    </row>
    <row r="143" spans="1:11" ht="12.75">
      <c r="A143" s="7">
        <f>MAX(A$131:A142)+1</f>
        <v>3</v>
      </c>
      <c r="B143" s="3">
        <v>96</v>
      </c>
      <c r="C143" s="3" t="s">
        <v>143</v>
      </c>
      <c r="D143" s="5" t="s">
        <v>136</v>
      </c>
      <c r="E143" s="69" t="s">
        <v>0</v>
      </c>
      <c r="F143" s="46">
        <f>130.9+18.9</f>
        <v>149.8</v>
      </c>
      <c r="G143" s="2"/>
      <c r="H143" s="47">
        <f aca="true" t="shared" si="2" ref="H143:H144">ROUND(F143*G143,0)</f>
        <v>0</v>
      </c>
      <c r="J143" s="12">
        <v>0</v>
      </c>
      <c r="K143" s="12">
        <v>0.001</v>
      </c>
    </row>
    <row r="144" spans="1:11" ht="12.75">
      <c r="A144" s="7">
        <f>MAX(A$131:A143)+1</f>
        <v>4</v>
      </c>
      <c r="B144" s="3">
        <v>96</v>
      </c>
      <c r="C144" s="3" t="s">
        <v>141</v>
      </c>
      <c r="D144" s="5" t="s">
        <v>135</v>
      </c>
      <c r="E144" s="69" t="s">
        <v>0</v>
      </c>
      <c r="F144" s="46">
        <v>111.2</v>
      </c>
      <c r="G144" s="2"/>
      <c r="H144" s="47">
        <f t="shared" si="2"/>
        <v>0</v>
      </c>
      <c r="J144" s="12">
        <v>0.00033</v>
      </c>
      <c r="K144" s="12">
        <v>0.01183</v>
      </c>
    </row>
    <row r="145" spans="1:11" ht="12.75">
      <c r="A145" s="7">
        <f>MAX(A$131:A144)+1</f>
        <v>5</v>
      </c>
      <c r="B145" s="3">
        <v>96</v>
      </c>
      <c r="C145" s="3" t="s">
        <v>142</v>
      </c>
      <c r="D145" s="5" t="s">
        <v>137</v>
      </c>
      <c r="E145" s="69" t="s">
        <v>0</v>
      </c>
      <c r="F145" s="46">
        <f>2.935*2.25</f>
        <v>6.60375</v>
      </c>
      <c r="G145" s="2"/>
      <c r="H145" s="47">
        <f aca="true" t="shared" si="3" ref="H145:H146">ROUND(F145*G145,0)</f>
        <v>0</v>
      </c>
      <c r="J145" s="12">
        <v>0</v>
      </c>
      <c r="K145" s="12">
        <v>0.006</v>
      </c>
    </row>
    <row r="146" spans="1:11" ht="12.75">
      <c r="A146" s="7">
        <f>MAX(A$131:A145)+1</f>
        <v>6</v>
      </c>
      <c r="B146" s="3">
        <v>96</v>
      </c>
      <c r="C146" s="3" t="s">
        <v>194</v>
      </c>
      <c r="D146" s="5" t="s">
        <v>195</v>
      </c>
      <c r="E146" s="69" t="s">
        <v>0</v>
      </c>
      <c r="F146" s="46">
        <v>140</v>
      </c>
      <c r="G146" s="2"/>
      <c r="H146" s="47">
        <f t="shared" si="3"/>
        <v>0</v>
      </c>
      <c r="J146" s="12">
        <v>0</v>
      </c>
      <c r="K146" s="12">
        <v>0.01</v>
      </c>
    </row>
    <row r="147" spans="1:11" ht="12.75">
      <c r="A147" s="7">
        <f>MAX(A$131:A146)+1</f>
        <v>7</v>
      </c>
      <c r="B147" s="3">
        <v>96</v>
      </c>
      <c r="C147" s="3" t="s">
        <v>196</v>
      </c>
      <c r="D147" s="5" t="s">
        <v>197</v>
      </c>
      <c r="E147" s="69" t="s">
        <v>0</v>
      </c>
      <c r="F147" s="46">
        <f>452.9-F146</f>
        <v>312.9</v>
      </c>
      <c r="G147" s="2"/>
      <c r="H147" s="47">
        <f aca="true" t="shared" si="4" ref="H147:H148">ROUND(F147*G147,0)</f>
        <v>0</v>
      </c>
      <c r="J147" s="12">
        <v>0</v>
      </c>
      <c r="K147" s="12">
        <v>0.01</v>
      </c>
    </row>
    <row r="148" spans="1:11" ht="12.75">
      <c r="A148" s="7">
        <f>MAX(A$131:A147)+1</f>
        <v>8</v>
      </c>
      <c r="B148" s="3">
        <v>96</v>
      </c>
      <c r="C148" s="3"/>
      <c r="D148" s="5" t="s">
        <v>140</v>
      </c>
      <c r="E148" s="70" t="s">
        <v>8</v>
      </c>
      <c r="F148" s="46">
        <v>1</v>
      </c>
      <c r="G148" s="2"/>
      <c r="H148" s="47">
        <f t="shared" si="4"/>
        <v>0</v>
      </c>
      <c r="J148" s="12">
        <v>0.11096049999999999</v>
      </c>
      <c r="K148" s="12">
        <v>0.22644999999999998</v>
      </c>
    </row>
    <row r="149" spans="1:8" ht="12.75">
      <c r="A149" s="7"/>
      <c r="B149" s="3"/>
      <c r="C149" s="3"/>
      <c r="D149" s="5"/>
      <c r="F149" s="47"/>
      <c r="G149" s="2"/>
      <c r="H149" s="47"/>
    </row>
    <row r="150" spans="1:8" ht="12.75">
      <c r="A150" s="7"/>
      <c r="B150" s="3"/>
      <c r="C150" s="3"/>
      <c r="D150" s="4" t="s">
        <v>97</v>
      </c>
      <c r="F150" s="47"/>
      <c r="G150" s="2"/>
      <c r="H150" s="47"/>
    </row>
    <row r="151" spans="1:11" ht="12.75">
      <c r="A151" s="7">
        <f>MAX(A$131:A150)+1</f>
        <v>9</v>
      </c>
      <c r="B151" s="3">
        <v>96</v>
      </c>
      <c r="C151" s="3"/>
      <c r="D151" s="5" t="s">
        <v>98</v>
      </c>
      <c r="E151" s="12" t="s">
        <v>7</v>
      </c>
      <c r="F151" s="48">
        <f aca="true" t="array" ref="F151">CEILING(SUM(F139:F150*K139:K150)*VALUE(MID(D151,LEN(D151)-2,2))/100,0.005)</f>
        <v>2.275</v>
      </c>
      <c r="G151" s="2"/>
      <c r="H151" s="47">
        <f>ROUND(F151*G151,0)</f>
        <v>0</v>
      </c>
      <c r="J151" s="66"/>
      <c r="K151" s="66">
        <f aca="true" t="array" ref="K151">IF(SUM($F140:$F150)&gt;0,SUM($F140:$F150*K140:K150)/SUM($F140:$F150*$K140:$K150),0)</f>
        <v>1</v>
      </c>
    </row>
    <row r="152" spans="1:8" ht="12.75">
      <c r="A152" s="7"/>
      <c r="B152" s="3"/>
      <c r="C152" s="3"/>
      <c r="D152" s="5"/>
      <c r="F152" s="47"/>
      <c r="G152" s="2"/>
      <c r="H152" s="47"/>
    </row>
    <row r="153" spans="1:8" ht="12.75">
      <c r="A153" s="7"/>
      <c r="B153" s="3"/>
      <c r="C153" s="3"/>
      <c r="D153" s="40" t="s">
        <v>99</v>
      </c>
      <c r="F153" s="47"/>
      <c r="G153" s="2"/>
      <c r="H153" s="47"/>
    </row>
    <row r="154" spans="1:8" ht="12.75">
      <c r="A154" s="7">
        <f>MAX(A$131:A153)+1</f>
        <v>10</v>
      </c>
      <c r="B154" s="3">
        <v>96</v>
      </c>
      <c r="C154" s="3" t="s">
        <v>106</v>
      </c>
      <c r="D154" s="5" t="s">
        <v>107</v>
      </c>
      <c r="E154" s="12" t="s">
        <v>7</v>
      </c>
      <c r="F154" s="47">
        <f>F157</f>
        <v>25.05</v>
      </c>
      <c r="G154" s="2"/>
      <c r="H154" s="47">
        <f aca="true" t="shared" si="5" ref="H154">ROUND(F154*G154,0)</f>
        <v>0</v>
      </c>
    </row>
    <row r="155" spans="1:8" ht="12.75">
      <c r="A155" s="7">
        <f>MAX(A$131:A154)+1</f>
        <v>11</v>
      </c>
      <c r="B155" s="3">
        <v>96</v>
      </c>
      <c r="C155" s="3" t="s">
        <v>117</v>
      </c>
      <c r="D155" s="5" t="s">
        <v>118</v>
      </c>
      <c r="E155" s="12" t="s">
        <v>7</v>
      </c>
      <c r="F155" s="47">
        <f>F157*2</f>
        <v>50.1</v>
      </c>
      <c r="G155" s="2"/>
      <c r="H155" s="47">
        <f aca="true" t="shared" si="6" ref="H155">ROUND(F155*G155,0)</f>
        <v>0</v>
      </c>
    </row>
    <row r="156" spans="1:8" ht="12.75">
      <c r="A156" s="7"/>
      <c r="B156" s="3"/>
      <c r="C156" s="3"/>
      <c r="D156" s="5"/>
      <c r="F156" s="47"/>
      <c r="G156" s="30"/>
      <c r="H156" s="47"/>
    </row>
    <row r="157" spans="1:10" ht="12.75">
      <c r="A157" s="7">
        <f>MAX(A$131:A156)+1</f>
        <v>12</v>
      </c>
      <c r="B157" s="3">
        <v>96</v>
      </c>
      <c r="C157" s="7"/>
      <c r="D157" s="72" t="s">
        <v>144</v>
      </c>
      <c r="E157" s="12" t="s">
        <v>7</v>
      </c>
      <c r="F157" s="48">
        <f aca="true" t="array" ref="F157">CEILING(SUM(F141:F153*K141:K153)+SUM(F160:F276*K160:K276),0.05)</f>
        <v>25.05</v>
      </c>
      <c r="G157" s="2"/>
      <c r="H157" s="47">
        <f>ROUND(F157*G157,0)</f>
        <v>0</v>
      </c>
      <c r="J157" s="65"/>
    </row>
    <row r="158" spans="1:8" ht="12.75">
      <c r="A158" s="3"/>
      <c r="B158" s="3"/>
      <c r="C158" s="3"/>
      <c r="D158" s="5"/>
      <c r="F158" s="3"/>
      <c r="G158" s="2"/>
      <c r="H158" s="47"/>
    </row>
    <row r="159" spans="1:8" ht="12.75">
      <c r="A159" s="3"/>
      <c r="B159" s="3"/>
      <c r="C159" s="3"/>
      <c r="D159" s="4" t="str">
        <f>D138&amp;"  -  celkem"</f>
        <v>Bourání  -  celkem</v>
      </c>
      <c r="F159" s="3"/>
      <c r="G159" s="2"/>
      <c r="H159" s="80">
        <f>SUM(H138:H158)</f>
        <v>0</v>
      </c>
    </row>
    <row r="160" spans="6:8" ht="12.75">
      <c r="F160" s="34"/>
      <c r="H160" s="81"/>
    </row>
    <row r="161" spans="6:8" ht="12.75">
      <c r="F161" s="49"/>
      <c r="H161" s="81"/>
    </row>
    <row r="162" spans="6:8" ht="12.75">
      <c r="F162" s="49"/>
      <c r="H162" s="81"/>
    </row>
    <row r="163" spans="1:8" ht="18">
      <c r="A163" s="3"/>
      <c r="B163" s="3"/>
      <c r="C163" s="3"/>
      <c r="D163" s="8" t="str">
        <f>R_03</f>
        <v>Nová galerie</v>
      </c>
      <c r="F163" s="49"/>
      <c r="G163" s="2"/>
      <c r="H163" s="47"/>
    </row>
    <row r="164" spans="1:8" ht="12.75">
      <c r="A164" s="3"/>
      <c r="B164" s="3"/>
      <c r="C164" s="3"/>
      <c r="D164" s="5"/>
      <c r="F164" s="49"/>
      <c r="G164" s="2"/>
      <c r="H164" s="47"/>
    </row>
    <row r="165" spans="1:8" ht="12.75">
      <c r="A165" s="3"/>
      <c r="B165" s="3"/>
      <c r="C165" s="3"/>
      <c r="D165" s="5"/>
      <c r="F165" s="49"/>
      <c r="G165" s="2"/>
      <c r="H165" s="47"/>
    </row>
    <row r="166" spans="1:8" ht="12.75">
      <c r="A166" s="7">
        <f>MAX(A$131:A165)+1</f>
        <v>13</v>
      </c>
      <c r="B166" s="12">
        <v>767</v>
      </c>
      <c r="D166" s="1" t="s">
        <v>145</v>
      </c>
      <c r="E166" s="70" t="s">
        <v>146</v>
      </c>
      <c r="F166" s="49">
        <f>3788.9-F167</f>
        <v>2823.4</v>
      </c>
      <c r="G166" s="2"/>
      <c r="H166" s="47">
        <f aca="true" t="shared" si="7" ref="H166:H168">ROUND(F166*G166,0)</f>
        <v>0</v>
      </c>
    </row>
    <row r="167" spans="1:8" ht="12.75">
      <c r="A167" s="7">
        <f>MAX(A$131:A166)+1</f>
        <v>14</v>
      </c>
      <c r="B167" s="12">
        <v>767</v>
      </c>
      <c r="D167" s="1" t="s">
        <v>147</v>
      </c>
      <c r="E167" s="70" t="s">
        <v>146</v>
      </c>
      <c r="F167" s="49">
        <f>ROUND((457.81+40.25+40.25+77.85+63.73+29.71+24.56+10.2+84.78+10.41)*1.15,1)</f>
        <v>965.5</v>
      </c>
      <c r="G167" s="2"/>
      <c r="H167" s="47">
        <f t="shared" si="7"/>
        <v>0</v>
      </c>
    </row>
    <row r="168" spans="1:8" ht="12.75">
      <c r="A168" s="7">
        <f>MAX(A$131:A167)+1</f>
        <v>15</v>
      </c>
      <c r="B168" s="12">
        <v>767</v>
      </c>
      <c r="D168" s="1" t="s">
        <v>148</v>
      </c>
      <c r="E168" s="70" t="s">
        <v>0</v>
      </c>
      <c r="F168" s="49">
        <f>ROUND(6.465*2*2.225+6.5*1.5,0)</f>
        <v>39</v>
      </c>
      <c r="G168" s="2"/>
      <c r="H168" s="47">
        <f t="shared" si="7"/>
        <v>0</v>
      </c>
    </row>
    <row r="169" spans="1:8" ht="12.75">
      <c r="A169" s="7">
        <f>MAX(A$131:A168)+1</f>
        <v>16</v>
      </c>
      <c r="B169" s="12">
        <v>767</v>
      </c>
      <c r="D169" s="1" t="s">
        <v>150</v>
      </c>
      <c r="E169" s="70" t="s">
        <v>146</v>
      </c>
      <c r="F169" s="49">
        <v>640</v>
      </c>
      <c r="G169" s="2"/>
      <c r="H169" s="47">
        <f aca="true" t="shared" si="8" ref="H169">ROUND(F169*G169,0)</f>
        <v>0</v>
      </c>
    </row>
    <row r="170" spans="1:8" ht="12.75">
      <c r="A170" s="7">
        <f>MAX(A$131:A169)+1</f>
        <v>17</v>
      </c>
      <c r="B170" s="12">
        <v>767</v>
      </c>
      <c r="D170" s="1" t="s">
        <v>172</v>
      </c>
      <c r="E170" s="70" t="s">
        <v>1</v>
      </c>
      <c r="F170" s="49">
        <f>6.515+6.5+(1.81+1.475)*2</f>
        <v>19.585</v>
      </c>
      <c r="G170" s="2"/>
      <c r="H170" s="47">
        <f aca="true" t="shared" si="9" ref="H170">ROUND(F170*G170,0)</f>
        <v>0</v>
      </c>
    </row>
    <row r="171" spans="1:8" ht="12.75">
      <c r="A171" s="7"/>
      <c r="D171" s="1"/>
      <c r="E171" s="70"/>
      <c r="F171" s="49"/>
      <c r="G171" s="2"/>
      <c r="H171" s="47"/>
    </row>
    <row r="172" spans="1:8" ht="12.75">
      <c r="A172" s="7">
        <f>MAX(A$131:A171)+1</f>
        <v>18</v>
      </c>
      <c r="B172" s="12">
        <v>767</v>
      </c>
      <c r="C172" s="12" t="s">
        <v>126</v>
      </c>
      <c r="D172" s="1" t="s">
        <v>127</v>
      </c>
      <c r="E172" s="12" t="s">
        <v>9</v>
      </c>
      <c r="F172" s="6">
        <f>SUM(H165:H171)</f>
        <v>0</v>
      </c>
      <c r="G172" s="10">
        <v>0</v>
      </c>
      <c r="H172" s="47">
        <f>ROUND(F172*G172,0)</f>
        <v>0</v>
      </c>
    </row>
    <row r="173" spans="1:8" ht="12.75">
      <c r="A173" s="3"/>
      <c r="B173" s="3"/>
      <c r="C173" s="3"/>
      <c r="D173" s="5"/>
      <c r="F173" s="49"/>
      <c r="G173" s="2"/>
      <c r="H173" s="47"/>
    </row>
    <row r="174" spans="1:8" ht="12.75">
      <c r="A174" s="3"/>
      <c r="B174" s="3"/>
      <c r="C174" s="3"/>
      <c r="D174" s="4" t="str">
        <f>D163&amp;"  -  celkem"</f>
        <v>Nová galerie  -  celkem</v>
      </c>
      <c r="F174" s="49"/>
      <c r="G174" s="2"/>
      <c r="H174" s="80">
        <f>SUM(H163:H173)</f>
        <v>0</v>
      </c>
    </row>
    <row r="175" spans="6:8" ht="12.75">
      <c r="F175" s="34"/>
      <c r="H175" s="81"/>
    </row>
    <row r="176" spans="6:8" ht="12.75">
      <c r="F176" s="34"/>
      <c r="H176" s="81"/>
    </row>
    <row r="177" spans="6:8" ht="12.75">
      <c r="F177" s="34"/>
      <c r="H177" s="81"/>
    </row>
    <row r="178" spans="4:8" ht="18">
      <c r="D178" s="8" t="str">
        <f>R_95</f>
        <v>Suché montáže</v>
      </c>
      <c r="F178" s="49"/>
      <c r="G178" s="2"/>
      <c r="H178" s="47"/>
    </row>
    <row r="179" spans="4:8" ht="12.75">
      <c r="D179" s="5"/>
      <c r="F179" s="49"/>
      <c r="G179" s="2"/>
      <c r="H179" s="47"/>
    </row>
    <row r="180" spans="6:8" ht="12.75">
      <c r="F180" s="49"/>
      <c r="G180" s="2"/>
      <c r="H180" s="47"/>
    </row>
    <row r="181" spans="4:8" ht="12.75">
      <c r="D181" s="68" t="s">
        <v>120</v>
      </c>
      <c r="F181" s="49"/>
      <c r="G181" s="2"/>
      <c r="H181" s="47"/>
    </row>
    <row r="182" spans="4:8" ht="12.75">
      <c r="D182" s="5"/>
      <c r="F182" s="49"/>
      <c r="G182" s="2"/>
      <c r="H182" s="47"/>
    </row>
    <row r="183" spans="1:8" ht="12.75">
      <c r="A183" s="7"/>
      <c r="D183" s="9" t="s">
        <v>12</v>
      </c>
      <c r="F183" s="6"/>
      <c r="G183" s="2"/>
      <c r="H183" s="47"/>
    </row>
    <row r="184" spans="1:8" ht="12.75">
      <c r="A184" s="7"/>
      <c r="D184" s="1"/>
      <c r="F184" s="6"/>
      <c r="G184" s="2"/>
      <c r="H184" s="47"/>
    </row>
    <row r="185" spans="1:8" ht="57.6">
      <c r="A185" s="7"/>
      <c r="D185" s="61" t="s">
        <v>113</v>
      </c>
      <c r="F185" s="6"/>
      <c r="G185" s="2"/>
      <c r="H185" s="47"/>
    </row>
    <row r="186" spans="1:8" ht="12.75">
      <c r="A186" s="7"/>
      <c r="F186" s="6"/>
      <c r="G186" s="2"/>
      <c r="H186" s="47"/>
    </row>
    <row r="187" spans="1:8" ht="12.75">
      <c r="A187" s="7"/>
      <c r="D187" s="1"/>
      <c r="F187" s="6"/>
      <c r="G187" s="2"/>
      <c r="H187" s="47"/>
    </row>
    <row r="188" spans="1:10" ht="12.75">
      <c r="A188" s="7">
        <f>MAX(A$131:A187)+1</f>
        <v>19</v>
      </c>
      <c r="B188" s="12">
        <v>35</v>
      </c>
      <c r="C188" s="12" t="s">
        <v>154</v>
      </c>
      <c r="D188" s="1" t="s">
        <v>155</v>
      </c>
      <c r="E188" s="70" t="s">
        <v>0</v>
      </c>
      <c r="F188" s="6">
        <f>ROUND((2.825+1.61)*2.32-0.7*1.97,1)</f>
        <v>8.9</v>
      </c>
      <c r="G188" s="2"/>
      <c r="H188" s="47">
        <f aca="true" t="shared" si="10" ref="H188:H195">ROUND(F188*G188,0)</f>
        <v>0</v>
      </c>
      <c r="J188" s="12">
        <v>0.04751</v>
      </c>
    </row>
    <row r="189" spans="1:8" ht="12.75">
      <c r="A189" s="7"/>
      <c r="D189" s="1"/>
      <c r="F189" s="6"/>
      <c r="G189" s="2"/>
      <c r="H189" s="47"/>
    </row>
    <row r="190" spans="1:8" ht="12.75">
      <c r="A190" s="7"/>
      <c r="D190" s="1"/>
      <c r="F190" s="6"/>
      <c r="G190" s="2"/>
      <c r="H190" s="47"/>
    </row>
    <row r="191" spans="1:8" ht="12.75">
      <c r="A191" s="7"/>
      <c r="D191" s="9" t="s">
        <v>4</v>
      </c>
      <c r="F191" s="6"/>
      <c r="G191" s="2"/>
      <c r="H191" s="47"/>
    </row>
    <row r="192" spans="1:8" ht="12.75">
      <c r="A192" s="7"/>
      <c r="D192" s="1"/>
      <c r="F192" s="6"/>
      <c r="G192" s="2"/>
      <c r="H192" s="47"/>
    </row>
    <row r="193" spans="1:8" ht="86.4">
      <c r="A193" s="7"/>
      <c r="D193" s="61" t="s">
        <v>114</v>
      </c>
      <c r="F193" s="6"/>
      <c r="G193" s="2"/>
      <c r="H193" s="47"/>
    </row>
    <row r="194" spans="1:8" ht="12.75">
      <c r="A194" s="7"/>
      <c r="D194" s="1"/>
      <c r="F194" s="6"/>
      <c r="G194" s="2"/>
      <c r="H194" s="47"/>
    </row>
    <row r="195" spans="1:10" ht="12.75">
      <c r="A195" s="7">
        <f>MAX(A$131:A194)+1</f>
        <v>20</v>
      </c>
      <c r="B195" s="12">
        <v>36</v>
      </c>
      <c r="C195" s="12" t="s">
        <v>157</v>
      </c>
      <c r="D195" s="1" t="s">
        <v>156</v>
      </c>
      <c r="E195" s="70" t="s">
        <v>0</v>
      </c>
      <c r="F195" s="6">
        <v>28</v>
      </c>
      <c r="G195" s="2"/>
      <c r="H195" s="47">
        <f t="shared" si="10"/>
        <v>0</v>
      </c>
      <c r="J195" s="12">
        <v>0.01183</v>
      </c>
    </row>
    <row r="196" spans="4:8" ht="12.75">
      <c r="D196" s="5"/>
      <c r="F196" s="49"/>
      <c r="G196" s="2"/>
      <c r="H196" s="47"/>
    </row>
    <row r="197" spans="4:8" ht="12.75">
      <c r="D197" s="4" t="str">
        <f>D178&amp;"  -  celkem"</f>
        <v>Suché montáže  -  celkem</v>
      </c>
      <c r="F197" s="49"/>
      <c r="G197" s="2"/>
      <c r="H197" s="80">
        <f>SUM(H178:H196)</f>
        <v>0</v>
      </c>
    </row>
    <row r="198" spans="6:8" ht="12.75">
      <c r="F198" s="34"/>
      <c r="H198" s="81"/>
    </row>
    <row r="199" spans="6:8" ht="12.75">
      <c r="F199" s="34"/>
      <c r="H199" s="81"/>
    </row>
    <row r="200" spans="6:8" ht="12.75">
      <c r="F200" s="34"/>
      <c r="H200" s="81"/>
    </row>
    <row r="201" spans="4:8" ht="18">
      <c r="D201" s="8" t="str">
        <f>P_104</f>
        <v>Omítky stěn a stropů</v>
      </c>
      <c r="F201" s="49"/>
      <c r="G201" s="2"/>
      <c r="H201" s="47"/>
    </row>
    <row r="202" spans="4:8" ht="12.75">
      <c r="D202" s="5"/>
      <c r="F202" s="49"/>
      <c r="G202" s="2"/>
      <c r="H202" s="47"/>
    </row>
    <row r="203" spans="4:8" ht="12.75">
      <c r="D203" s="5"/>
      <c r="F203" s="49"/>
      <c r="G203" s="2"/>
      <c r="H203" s="47"/>
    </row>
    <row r="204" spans="1:10" ht="12.75">
      <c r="A204" s="7">
        <f>MAX(A$131:A203)+1</f>
        <v>21</v>
      </c>
      <c r="B204" s="12">
        <v>61</v>
      </c>
      <c r="C204" s="12" t="s">
        <v>158</v>
      </c>
      <c r="D204" s="1" t="s">
        <v>206</v>
      </c>
      <c r="E204" s="70" t="s">
        <v>0</v>
      </c>
      <c r="F204" s="75">
        <f>F146</f>
        <v>140</v>
      </c>
      <c r="G204" s="2"/>
      <c r="H204" s="47">
        <f>ROUND(F204*G204,0)</f>
        <v>0</v>
      </c>
      <c r="J204" s="12">
        <v>0.00625</v>
      </c>
    </row>
    <row r="205" spans="1:10" ht="12.75">
      <c r="A205" s="7">
        <f>MAX(A$131:A204)+1</f>
        <v>22</v>
      </c>
      <c r="B205" s="12">
        <v>61</v>
      </c>
      <c r="C205" s="12" t="s">
        <v>159</v>
      </c>
      <c r="D205" s="1" t="s">
        <v>207</v>
      </c>
      <c r="E205" s="70" t="s">
        <v>0</v>
      </c>
      <c r="F205" s="75">
        <f>F204</f>
        <v>140</v>
      </c>
      <c r="G205" s="2"/>
      <c r="H205" s="47">
        <f aca="true" t="shared" si="11" ref="H205:H209">ROUND(F205*G205,0)</f>
        <v>0</v>
      </c>
      <c r="J205" s="12">
        <v>0.03713</v>
      </c>
    </row>
    <row r="206" spans="1:10" ht="12.75">
      <c r="A206" s="7">
        <f>MAX(A$131:A205)+1</f>
        <v>23</v>
      </c>
      <c r="B206" s="12">
        <v>61</v>
      </c>
      <c r="C206" s="12" t="s">
        <v>160</v>
      </c>
      <c r="D206" s="1" t="s">
        <v>208</v>
      </c>
      <c r="E206" s="70" t="s">
        <v>0</v>
      </c>
      <c r="F206" s="75">
        <f>F204</f>
        <v>140</v>
      </c>
      <c r="G206" s="2"/>
      <c r="H206" s="47">
        <f t="shared" si="11"/>
        <v>0</v>
      </c>
      <c r="J206" s="12">
        <v>0.00407</v>
      </c>
    </row>
    <row r="207" spans="1:8" ht="12.75">
      <c r="A207" s="7"/>
      <c r="D207" s="1"/>
      <c r="F207" s="6"/>
      <c r="G207" s="2"/>
      <c r="H207" s="47"/>
    </row>
    <row r="208" spans="1:10" ht="12.75">
      <c r="A208" s="7">
        <f>MAX(A$131:A207)+1</f>
        <v>24</v>
      </c>
      <c r="B208" s="12">
        <v>61</v>
      </c>
      <c r="C208" s="12" t="s">
        <v>161</v>
      </c>
      <c r="D208" s="1" t="s">
        <v>209</v>
      </c>
      <c r="E208" s="70" t="s">
        <v>0</v>
      </c>
      <c r="F208" s="75">
        <f>CEILING(F147*0.3,0.1)</f>
        <v>93.9</v>
      </c>
      <c r="G208" s="2"/>
      <c r="H208" s="47">
        <f t="shared" si="11"/>
        <v>0</v>
      </c>
      <c r="J208" s="12">
        <v>0.0058</v>
      </c>
    </row>
    <row r="209" spans="1:10" ht="12.75">
      <c r="A209" s="7">
        <f>MAX(A$131:A208)+1</f>
        <v>25</v>
      </c>
      <c r="B209" s="12">
        <v>61</v>
      </c>
      <c r="C209" s="12" t="s">
        <v>162</v>
      </c>
      <c r="D209" s="1" t="s">
        <v>210</v>
      </c>
      <c r="E209" s="70" t="s">
        <v>0</v>
      </c>
      <c r="F209" s="75">
        <f>F208</f>
        <v>93.9</v>
      </c>
      <c r="G209" s="2"/>
      <c r="H209" s="47">
        <f t="shared" si="11"/>
        <v>0</v>
      </c>
      <c r="J209" s="12">
        <v>0.035</v>
      </c>
    </row>
    <row r="210" spans="1:10" ht="12.75">
      <c r="A210" s="7">
        <f>MAX(A$131:A209)+1</f>
        <v>26</v>
      </c>
      <c r="B210" s="12">
        <v>61</v>
      </c>
      <c r="C210" s="12" t="s">
        <v>163</v>
      </c>
      <c r="D210" s="1" t="s">
        <v>211</v>
      </c>
      <c r="E210" s="70" t="s">
        <v>0</v>
      </c>
      <c r="F210" s="75">
        <f>CEILING(F147,0.1)</f>
        <v>312.90000000000003</v>
      </c>
      <c r="G210" s="2"/>
      <c r="H210" s="47">
        <f>ROUND(F210*G210,0)</f>
        <v>0</v>
      </c>
      <c r="J210" s="12">
        <v>0.0049</v>
      </c>
    </row>
    <row r="211" spans="4:8" ht="12.75">
      <c r="D211" s="5"/>
      <c r="F211" s="49"/>
      <c r="G211" s="2"/>
      <c r="H211" s="47"/>
    </row>
    <row r="212" spans="4:8" ht="12.75">
      <c r="D212" s="4" t="str">
        <f>D201&amp;"  -  celkem"</f>
        <v>Omítky stěn a stropů  -  celkem</v>
      </c>
      <c r="G212" s="2"/>
      <c r="H212" s="80">
        <f>SUM(H201:H211)</f>
        <v>0</v>
      </c>
    </row>
    <row r="213" ht="12.75">
      <c r="H213" s="81"/>
    </row>
    <row r="214" ht="12.75">
      <c r="H214" s="81"/>
    </row>
    <row r="215" ht="12.75">
      <c r="H215" s="81"/>
    </row>
    <row r="216" spans="4:8" ht="18">
      <c r="D216" s="76" t="str">
        <f>P_125</f>
        <v>Výplně otvorů</v>
      </c>
      <c r="F216" s="3"/>
      <c r="G216" s="2"/>
      <c r="H216" s="47"/>
    </row>
    <row r="217" spans="4:8" ht="12.75">
      <c r="D217" s="5"/>
      <c r="F217" s="3"/>
      <c r="G217" s="2"/>
      <c r="H217" s="47"/>
    </row>
    <row r="218" spans="4:8" ht="12.75">
      <c r="D218" s="5"/>
      <c r="F218" s="3"/>
      <c r="G218" s="2"/>
      <c r="H218" s="47"/>
    </row>
    <row r="219" spans="4:8" ht="43.2">
      <c r="D219" s="61" t="s">
        <v>115</v>
      </c>
      <c r="F219" s="3"/>
      <c r="G219" s="2"/>
      <c r="H219" s="47"/>
    </row>
    <row r="220" spans="4:8" ht="12.75">
      <c r="D220" s="5"/>
      <c r="F220" s="3"/>
      <c r="G220" s="2"/>
      <c r="H220" s="47"/>
    </row>
    <row r="221" spans="1:8" ht="28.8">
      <c r="A221" s="7">
        <f>MAX(A$131:A220)+1</f>
        <v>27</v>
      </c>
      <c r="B221" s="12">
        <v>766</v>
      </c>
      <c r="D221" s="1" t="s">
        <v>174</v>
      </c>
      <c r="E221" s="70" t="s">
        <v>2</v>
      </c>
      <c r="F221" s="6">
        <v>1</v>
      </c>
      <c r="G221" s="2"/>
      <c r="H221" s="47">
        <f>ROUND(F221*G221,0)</f>
        <v>0</v>
      </c>
    </row>
    <row r="222" spans="1:8" ht="12.75">
      <c r="A222" s="7"/>
      <c r="D222" s="1"/>
      <c r="F222" s="6"/>
      <c r="G222" s="2"/>
      <c r="H222" s="47"/>
    </row>
    <row r="223" spans="1:8" ht="12.75">
      <c r="A223" s="7">
        <f>MAX(A$131:A222)+1</f>
        <v>28</v>
      </c>
      <c r="B223" s="12">
        <v>766</v>
      </c>
      <c r="D223" s="1" t="s">
        <v>177</v>
      </c>
      <c r="E223" s="70" t="s">
        <v>0</v>
      </c>
      <c r="F223" s="6">
        <f>CEILING(7*1.45*2.5+1.1*1.9,0.1)</f>
        <v>27.5</v>
      </c>
      <c r="G223" s="2"/>
      <c r="H223" s="47">
        <f>ROUND(F223*G223,0)</f>
        <v>0</v>
      </c>
    </row>
    <row r="224" spans="1:8" ht="12.75">
      <c r="A224" s="7">
        <f>MAX(A$131:A223)+1</f>
        <v>29</v>
      </c>
      <c r="B224" s="12">
        <v>766</v>
      </c>
      <c r="D224" s="1" t="s">
        <v>176</v>
      </c>
      <c r="E224" s="70" t="s">
        <v>0</v>
      </c>
      <c r="F224" s="6">
        <f>1.25*2</f>
        <v>2.5</v>
      </c>
      <c r="G224" s="2"/>
      <c r="H224" s="47">
        <f>ROUND(F224*G224,0)</f>
        <v>0</v>
      </c>
    </row>
    <row r="225" spans="1:8" ht="12.75">
      <c r="A225" s="7"/>
      <c r="D225" s="1"/>
      <c r="F225" s="6"/>
      <c r="G225" s="2"/>
      <c r="H225" s="47"/>
    </row>
    <row r="226" spans="1:8" ht="12.75">
      <c r="A226" s="7">
        <f>MAX(A$131:A225)+1</f>
        <v>30</v>
      </c>
      <c r="B226" s="12">
        <v>766</v>
      </c>
      <c r="C226" s="12" t="s">
        <v>124</v>
      </c>
      <c r="D226" s="1" t="s">
        <v>125</v>
      </c>
      <c r="E226" s="12" t="s">
        <v>9</v>
      </c>
      <c r="F226" s="6">
        <f>SUM(H216:H225)</f>
        <v>0</v>
      </c>
      <c r="G226" s="10">
        <v>0</v>
      </c>
      <c r="H226" s="47">
        <f>ROUND(F226*G226,0)</f>
        <v>0</v>
      </c>
    </row>
    <row r="227" spans="4:8" ht="12.75">
      <c r="D227" s="5"/>
      <c r="F227" s="3"/>
      <c r="G227" s="2"/>
      <c r="H227" s="47"/>
    </row>
    <row r="228" spans="4:8" ht="12.75">
      <c r="D228" s="4" t="str">
        <f>D216&amp;"  -  celkem"</f>
        <v>Výplně otvorů  -  celkem</v>
      </c>
      <c r="F228" s="3"/>
      <c r="G228" s="2"/>
      <c r="H228" s="80">
        <f>SUM(H216:H227)</f>
        <v>0</v>
      </c>
    </row>
    <row r="229" ht="12.75">
      <c r="H229" s="81"/>
    </row>
    <row r="230" ht="12.75">
      <c r="H230" s="81"/>
    </row>
    <row r="231" ht="12.75">
      <c r="H231" s="81"/>
    </row>
    <row r="232" spans="4:8" ht="18">
      <c r="D232" s="8" t="str">
        <f>P_116</f>
        <v>Konstrukce zámečnické</v>
      </c>
      <c r="F232" s="3"/>
      <c r="G232" s="2"/>
      <c r="H232" s="47"/>
    </row>
    <row r="233" spans="4:8" ht="12.75">
      <c r="D233" s="5"/>
      <c r="F233" s="3"/>
      <c r="G233" s="2"/>
      <c r="H233" s="47"/>
    </row>
    <row r="234" spans="4:8" ht="12.75">
      <c r="D234" s="5"/>
      <c r="F234" s="3"/>
      <c r="G234" s="2"/>
      <c r="H234" s="47"/>
    </row>
    <row r="235" spans="4:8" ht="43.2">
      <c r="D235" s="61" t="s">
        <v>115</v>
      </c>
      <c r="F235" s="3"/>
      <c r="G235" s="2"/>
      <c r="H235" s="47"/>
    </row>
    <row r="236" spans="4:8" ht="12.75">
      <c r="D236" s="5"/>
      <c r="F236" s="3"/>
      <c r="G236" s="2"/>
      <c r="H236" s="47"/>
    </row>
    <row r="237" spans="1:9" ht="57.6">
      <c r="A237" s="7">
        <f>MAX(A$131:A236)+1</f>
        <v>31</v>
      </c>
      <c r="B237" s="12">
        <v>767</v>
      </c>
      <c r="D237" s="77" t="s">
        <v>175</v>
      </c>
      <c r="E237" s="70" t="s">
        <v>2</v>
      </c>
      <c r="F237" s="6">
        <v>1</v>
      </c>
      <c r="G237" s="2"/>
      <c r="H237" s="47">
        <f>ROUND(F237*G237,0)</f>
        <v>0</v>
      </c>
      <c r="I237" s="12">
        <f>6.49*2.52</f>
        <v>16.3548</v>
      </c>
    </row>
    <row r="238" spans="1:8" ht="12.75">
      <c r="A238" s="7"/>
      <c r="D238" s="1"/>
      <c r="F238" s="6"/>
      <c r="G238" s="2"/>
      <c r="H238" s="47"/>
    </row>
    <row r="239" spans="1:8" ht="12.75">
      <c r="A239" s="7">
        <f>MAX(A$131:A238)+1</f>
        <v>32</v>
      </c>
      <c r="B239" s="12">
        <v>767</v>
      </c>
      <c r="C239" s="12" t="s">
        <v>126</v>
      </c>
      <c r="D239" s="1" t="s">
        <v>127</v>
      </c>
      <c r="E239" s="12" t="s">
        <v>9</v>
      </c>
      <c r="F239" s="6">
        <f>SUM(H234:H238)</f>
        <v>0</v>
      </c>
      <c r="G239" s="10">
        <v>0</v>
      </c>
      <c r="H239" s="47">
        <f>ROUND(F239*G239,0)</f>
        <v>0</v>
      </c>
    </row>
    <row r="240" spans="4:8" ht="12.75">
      <c r="D240" s="5"/>
      <c r="F240" s="3"/>
      <c r="G240" s="2"/>
      <c r="H240" s="47"/>
    </row>
    <row r="241" spans="4:8" ht="12.75">
      <c r="D241" s="4" t="str">
        <f>D232&amp;"  -  celkem"</f>
        <v>Konstrukce zámečnické  -  celkem</v>
      </c>
      <c r="F241" s="3"/>
      <c r="G241" s="2"/>
      <c r="H241" s="80">
        <f>SUM(H232:H240)</f>
        <v>0</v>
      </c>
    </row>
    <row r="242" ht="12.75">
      <c r="H242" s="81"/>
    </row>
    <row r="243" ht="12.75">
      <c r="H243" s="81"/>
    </row>
    <row r="244" ht="12.75">
      <c r="H244" s="81"/>
    </row>
    <row r="245" spans="4:8" ht="18">
      <c r="D245" s="8" t="str">
        <f>P_119</f>
        <v>Podlahy povlakové</v>
      </c>
      <c r="F245" s="3"/>
      <c r="G245" s="2"/>
      <c r="H245" s="47"/>
    </row>
    <row r="246" spans="4:8" ht="12.75">
      <c r="D246" s="5"/>
      <c r="F246" s="3"/>
      <c r="G246" s="2"/>
      <c r="H246" s="47"/>
    </row>
    <row r="247" spans="4:8" ht="12.75">
      <c r="D247" s="5"/>
      <c r="F247" s="3"/>
      <c r="G247" s="2"/>
      <c r="H247" s="47"/>
    </row>
    <row r="248" spans="1:10" ht="12.75">
      <c r="A248" s="7">
        <f>MAX(A$131:A247)+1</f>
        <v>33</v>
      </c>
      <c r="B248" s="12">
        <v>63</v>
      </c>
      <c r="D248" s="5" t="s">
        <v>200</v>
      </c>
      <c r="E248" s="70" t="s">
        <v>0</v>
      </c>
      <c r="F248" s="3">
        <f>Místnosti!E22</f>
        <v>135.29999999999998</v>
      </c>
      <c r="G248" s="2"/>
      <c r="H248" s="47">
        <f aca="true" t="shared" si="12" ref="H248:H250">ROUND(F248*G248,0)</f>
        <v>0</v>
      </c>
      <c r="J248" s="12">
        <v>0.00735</v>
      </c>
    </row>
    <row r="249" spans="1:10" ht="12.75">
      <c r="A249" s="7">
        <f>MAX(A$131:A248)+1</f>
        <v>34</v>
      </c>
      <c r="B249" s="12">
        <v>63</v>
      </c>
      <c r="D249" s="5" t="s">
        <v>201</v>
      </c>
      <c r="E249" s="70" t="s">
        <v>0</v>
      </c>
      <c r="F249" s="3">
        <f>Místnosti!E23</f>
        <v>19.5</v>
      </c>
      <c r="G249" s="2"/>
      <c r="H249" s="47">
        <f t="shared" si="12"/>
        <v>0</v>
      </c>
      <c r="J249" s="12">
        <v>0.04265</v>
      </c>
    </row>
    <row r="250" spans="1:8" ht="12.75">
      <c r="A250" s="7">
        <f>MAX(A$131:A249)+1</f>
        <v>35</v>
      </c>
      <c r="B250" s="12">
        <v>63</v>
      </c>
      <c r="D250" s="5" t="s">
        <v>205</v>
      </c>
      <c r="E250" s="70" t="s">
        <v>1</v>
      </c>
      <c r="F250" s="3">
        <f>Místnosti!F23</f>
        <v>19</v>
      </c>
      <c r="G250" s="2"/>
      <c r="H250" s="47">
        <f t="shared" si="12"/>
        <v>0</v>
      </c>
    </row>
    <row r="251" spans="4:8" ht="12.75">
      <c r="D251" s="5"/>
      <c r="F251" s="3"/>
      <c r="G251" s="2"/>
      <c r="H251" s="47"/>
    </row>
    <row r="252" spans="1:8" ht="12.75">
      <c r="A252" s="7">
        <f>MAX(A$131:A251)+1</f>
        <v>36</v>
      </c>
      <c r="B252" s="12">
        <v>776</v>
      </c>
      <c r="C252" s="12" t="s">
        <v>151</v>
      </c>
      <c r="D252" s="1" t="s">
        <v>212</v>
      </c>
      <c r="E252" s="12" t="s">
        <v>0</v>
      </c>
      <c r="F252" s="6">
        <f>Místnosti!E12</f>
        <v>28.299999999999997</v>
      </c>
      <c r="G252" s="2"/>
      <c r="H252" s="47">
        <f>ROUND(F252*G252,0)</f>
        <v>0</v>
      </c>
    </row>
    <row r="253" spans="1:8" ht="12.75">
      <c r="A253" s="7">
        <f>MAX(A$131:A252)+1</f>
        <v>37</v>
      </c>
      <c r="B253" s="12">
        <v>776</v>
      </c>
      <c r="C253" s="12" t="s">
        <v>152</v>
      </c>
      <c r="D253" s="1" t="s">
        <v>153</v>
      </c>
      <c r="E253" s="12" t="s">
        <v>0</v>
      </c>
      <c r="F253" s="6">
        <f>Místnosti!E21</f>
        <v>183.09999999999997</v>
      </c>
      <c r="G253" s="2"/>
      <c r="H253" s="47">
        <f>ROUND(F253*G253,0)</f>
        <v>0</v>
      </c>
    </row>
    <row r="254" spans="1:8" ht="12.75">
      <c r="A254" s="7">
        <f>MAX(A$131:A253)+1</f>
        <v>38</v>
      </c>
      <c r="B254" s="12">
        <v>776</v>
      </c>
      <c r="D254" s="1" t="s">
        <v>203</v>
      </c>
      <c r="E254" s="12" t="s">
        <v>0</v>
      </c>
      <c r="F254" s="6">
        <f>Místnosti!E21</f>
        <v>183.09999999999997</v>
      </c>
      <c r="G254" s="2"/>
      <c r="H254" s="47">
        <f aca="true" t="shared" si="13" ref="H254:H256">ROUND(F254*G254,0)</f>
        <v>0</v>
      </c>
    </row>
    <row r="255" spans="1:8" ht="12.75">
      <c r="A255" s="7">
        <f>MAX(A$131:A254)+1</f>
        <v>39</v>
      </c>
      <c r="B255" s="12">
        <v>776</v>
      </c>
      <c r="D255" s="1" t="s">
        <v>202</v>
      </c>
      <c r="E255" s="12" t="s">
        <v>1</v>
      </c>
      <c r="F255" s="6">
        <f>Místnosti!F21</f>
        <v>110.6</v>
      </c>
      <c r="G255" s="2"/>
      <c r="H255" s="47">
        <f aca="true" t="shared" si="14" ref="H255">ROUND(F255*G255,0)</f>
        <v>0</v>
      </c>
    </row>
    <row r="256" spans="1:8" ht="12.75">
      <c r="A256" s="7">
        <f>MAX(A$131:A255)+1</f>
        <v>40</v>
      </c>
      <c r="B256" s="12">
        <v>776</v>
      </c>
      <c r="D256" s="1" t="s">
        <v>204</v>
      </c>
      <c r="E256" s="12" t="s">
        <v>0</v>
      </c>
      <c r="F256" s="6">
        <f>ROUND(F254*1.1,0)</f>
        <v>201</v>
      </c>
      <c r="G256" s="2"/>
      <c r="H256" s="47">
        <f t="shared" si="13"/>
        <v>0</v>
      </c>
    </row>
    <row r="257" spans="1:8" ht="12.75">
      <c r="A257" s="7"/>
      <c r="D257" s="1"/>
      <c r="F257" s="6"/>
      <c r="G257" s="2"/>
      <c r="H257" s="47"/>
    </row>
    <row r="258" spans="1:8" ht="12.75">
      <c r="A258" s="7">
        <f>MAX(A$131:A257)+1</f>
        <v>41</v>
      </c>
      <c r="B258" s="12">
        <v>776</v>
      </c>
      <c r="C258" s="12" t="s">
        <v>128</v>
      </c>
      <c r="D258" s="1" t="s">
        <v>129</v>
      </c>
      <c r="E258" s="12" t="s">
        <v>9</v>
      </c>
      <c r="F258" s="6">
        <f>SUM(H245:H257)</f>
        <v>0</v>
      </c>
      <c r="G258" s="10">
        <v>0</v>
      </c>
      <c r="H258" s="47">
        <f>ROUND(F258*G258,0)</f>
        <v>0</v>
      </c>
    </row>
    <row r="259" spans="4:8" ht="12.75">
      <c r="D259" s="5"/>
      <c r="F259" s="3"/>
      <c r="G259" s="2"/>
      <c r="H259" s="47"/>
    </row>
    <row r="260" spans="4:8" ht="12.75">
      <c r="D260" s="4" t="str">
        <f>D245&amp;"  -  celkem"</f>
        <v>Podlahy povlakové  -  celkem</v>
      </c>
      <c r="F260" s="3"/>
      <c r="G260" s="2"/>
      <c r="H260" s="80">
        <f>SUM(H245:H259)</f>
        <v>0</v>
      </c>
    </row>
    <row r="261" ht="12.75">
      <c r="H261" s="81"/>
    </row>
    <row r="262" ht="12.75">
      <c r="H262" s="81"/>
    </row>
    <row r="263" ht="12.75">
      <c r="H263" s="81"/>
    </row>
    <row r="264" spans="4:8" ht="18">
      <c r="D264" s="8" t="str">
        <f>P_123</f>
        <v>Malby</v>
      </c>
      <c r="F264" s="3"/>
      <c r="G264" s="2"/>
      <c r="H264" s="47"/>
    </row>
    <row r="265" spans="4:8" ht="12.75">
      <c r="D265" s="5"/>
      <c r="F265" s="3"/>
      <c r="G265" s="2"/>
      <c r="H265" s="47"/>
    </row>
    <row r="266" spans="4:8" ht="12.75">
      <c r="D266" s="62"/>
      <c r="F266" s="47"/>
      <c r="G266" s="2"/>
      <c r="H266" s="47"/>
    </row>
    <row r="267" spans="1:8" ht="12.75">
      <c r="A267" s="7">
        <f>MAX(A$131:A266)+1</f>
        <v>42</v>
      </c>
      <c r="B267" s="63">
        <v>784</v>
      </c>
      <c r="C267" s="12" t="s">
        <v>198</v>
      </c>
      <c r="D267" s="5" t="s">
        <v>199</v>
      </c>
      <c r="E267" s="12" t="s">
        <v>0</v>
      </c>
      <c r="F267" s="47">
        <f>F268-(F206+F210)</f>
        <v>0</v>
      </c>
      <c r="G267" s="2"/>
      <c r="H267" s="47">
        <f>ROUND(F267*G267,0)</f>
        <v>0</v>
      </c>
    </row>
    <row r="268" spans="1:8" ht="12.75">
      <c r="A268" s="7">
        <f>MAX(A$131:A267)+1</f>
        <v>43</v>
      </c>
      <c r="B268" s="63">
        <v>784</v>
      </c>
      <c r="C268" s="70" t="s">
        <v>116</v>
      </c>
      <c r="D268" s="1" t="s">
        <v>213</v>
      </c>
      <c r="E268" s="63" t="s">
        <v>0</v>
      </c>
      <c r="F268" s="75">
        <f>F146+F147</f>
        <v>452.9</v>
      </c>
      <c r="G268" s="2"/>
      <c r="H268" s="47">
        <f>ROUND(F268*G268,0)</f>
        <v>0</v>
      </c>
    </row>
    <row r="269" spans="1:8" ht="12.75">
      <c r="A269" s="7">
        <f>MAX(A$131:A268)+1</f>
        <v>44</v>
      </c>
      <c r="B269" s="63">
        <v>784</v>
      </c>
      <c r="C269" s="70" t="s">
        <v>164</v>
      </c>
      <c r="D269" s="1" t="s">
        <v>214</v>
      </c>
      <c r="E269" s="63" t="s">
        <v>0</v>
      </c>
      <c r="F269" s="75">
        <f>F268</f>
        <v>452.9</v>
      </c>
      <c r="G269" s="2"/>
      <c r="H269" s="47">
        <f>ROUND(F269*G269,0)</f>
        <v>0</v>
      </c>
    </row>
    <row r="270" spans="1:8" ht="12.75">
      <c r="A270" s="7"/>
      <c r="B270" s="63"/>
      <c r="C270" s="70"/>
      <c r="D270" s="1"/>
      <c r="E270" s="63"/>
      <c r="F270" s="75"/>
      <c r="G270" s="2"/>
      <c r="H270" s="47"/>
    </row>
    <row r="271" spans="1:8" ht="12.75">
      <c r="A271" s="7">
        <f>MAX(A$131:A270)+1</f>
        <v>45</v>
      </c>
      <c r="B271" s="63">
        <v>800</v>
      </c>
      <c r="C271" s="70"/>
      <c r="D271" s="1" t="s">
        <v>165</v>
      </c>
      <c r="E271" s="63" t="s">
        <v>0</v>
      </c>
      <c r="F271" s="75">
        <v>60</v>
      </c>
      <c r="G271" s="2"/>
      <c r="H271" s="47">
        <f>ROUND(F271*G271,0)</f>
        <v>0</v>
      </c>
    </row>
    <row r="272" spans="4:8" ht="12.75">
      <c r="D272" s="5"/>
      <c r="F272" s="3"/>
      <c r="G272" s="2"/>
      <c r="H272" s="47"/>
    </row>
    <row r="273" spans="4:8" ht="12.75">
      <c r="D273" s="4" t="str">
        <f>D264&amp;"  -  celkem"</f>
        <v>Malby  -  celkem</v>
      </c>
      <c r="F273" s="3"/>
      <c r="G273" s="2"/>
      <c r="H273" s="80">
        <f>SUM(H264:H272)</f>
        <v>0</v>
      </c>
    </row>
    <row r="274" ht="12.75">
      <c r="H274" s="81"/>
    </row>
    <row r="275" ht="12.75">
      <c r="H275" s="81"/>
    </row>
    <row r="276" ht="12.75">
      <c r="H276" s="81"/>
    </row>
    <row r="277" spans="4:8" ht="18">
      <c r="D277" s="8" t="str">
        <f>R_44</f>
        <v>Ostatní dokončující práce</v>
      </c>
      <c r="F277" s="49"/>
      <c r="G277" s="2"/>
      <c r="H277" s="47"/>
    </row>
    <row r="278" spans="4:8" ht="12.75">
      <c r="D278" s="5"/>
      <c r="F278" s="49"/>
      <c r="G278" s="2"/>
      <c r="H278" s="47"/>
    </row>
    <row r="279" spans="4:8" ht="12.75">
      <c r="D279" s="5"/>
      <c r="F279" s="49"/>
      <c r="G279" s="2"/>
      <c r="H279" s="47"/>
    </row>
    <row r="280" spans="1:10" ht="12.75">
      <c r="A280" s="7">
        <f>MAX(A$131:A279)+1</f>
        <v>46</v>
      </c>
      <c r="B280" s="12">
        <v>95</v>
      </c>
      <c r="C280" s="70" t="s">
        <v>95</v>
      </c>
      <c r="D280" s="1" t="s">
        <v>91</v>
      </c>
      <c r="E280" s="12" t="s">
        <v>0</v>
      </c>
      <c r="F280" s="6">
        <f>F252</f>
        <v>28.299999999999997</v>
      </c>
      <c r="G280" s="2"/>
      <c r="H280" s="47">
        <f>ROUND(F280*G280,0)</f>
        <v>0</v>
      </c>
      <c r="J280" s="12">
        <v>4E-05</v>
      </c>
    </row>
    <row r="281" spans="1:8" ht="12.75">
      <c r="A281" s="7">
        <f>MAX(A$131:A280)+1</f>
        <v>47</v>
      </c>
      <c r="D281" s="1" t="s">
        <v>102</v>
      </c>
      <c r="E281" s="12" t="s">
        <v>9</v>
      </c>
      <c r="F281" s="15">
        <f>SUM(H28:H36,H38:H41)</f>
        <v>0</v>
      </c>
      <c r="G281" s="10">
        <v>0</v>
      </c>
      <c r="H281" s="47">
        <f aca="true" t="shared" si="15" ref="H281:H282">ROUND(F281*G281,0)</f>
        <v>0</v>
      </c>
    </row>
    <row r="282" spans="1:8" ht="12.75">
      <c r="A282" s="7">
        <f>MAX(A$131:A281)+1</f>
        <v>48</v>
      </c>
      <c r="D282" s="1" t="s">
        <v>121</v>
      </c>
      <c r="E282" s="12" t="s">
        <v>9</v>
      </c>
      <c r="F282" s="15">
        <f>SUM(H39:H41)</f>
        <v>0</v>
      </c>
      <c r="G282" s="10">
        <v>0</v>
      </c>
      <c r="H282" s="47">
        <f t="shared" si="15"/>
        <v>0</v>
      </c>
    </row>
    <row r="283" spans="4:8" ht="12.75">
      <c r="D283" s="5"/>
      <c r="F283" s="49"/>
      <c r="G283" s="2"/>
      <c r="H283" s="47"/>
    </row>
    <row r="284" spans="4:8" ht="12.75">
      <c r="D284" s="4" t="str">
        <f>D277&amp;"  -  celkem"</f>
        <v>Ostatní dokončující práce  -  celkem</v>
      </c>
      <c r="F284" s="49"/>
      <c r="G284" s="2"/>
      <c r="H284" s="80">
        <f>SUM(H277:H283)</f>
        <v>0</v>
      </c>
    </row>
    <row r="285" spans="6:8" ht="12.75">
      <c r="F285" s="34"/>
      <c r="H285" s="81"/>
    </row>
    <row r="286" spans="6:8" ht="12.75">
      <c r="F286" s="34"/>
      <c r="H286" s="81"/>
    </row>
    <row r="287" spans="6:8" ht="12.75">
      <c r="F287" s="34"/>
      <c r="H287" s="81"/>
    </row>
    <row r="288" spans="4:8" ht="18">
      <c r="D288" s="8" t="str">
        <f>R_45</f>
        <v>Přesun hmot (HSV)</v>
      </c>
      <c r="F288" s="49"/>
      <c r="G288" s="2"/>
      <c r="H288" s="47"/>
    </row>
    <row r="289" spans="4:8" ht="12.75">
      <c r="D289" s="5"/>
      <c r="F289" s="3"/>
      <c r="G289" s="2"/>
      <c r="H289" s="47"/>
    </row>
    <row r="290" spans="4:8" ht="12.75">
      <c r="D290" s="5"/>
      <c r="F290" s="3"/>
      <c r="G290" s="2"/>
      <c r="H290" s="47"/>
    </row>
    <row r="291" spans="1:8" ht="12.75">
      <c r="A291" s="7">
        <f>MAX(A$131:A290)+1</f>
        <v>49</v>
      </c>
      <c r="B291" s="7">
        <v>98</v>
      </c>
      <c r="C291" s="7" t="s">
        <v>122</v>
      </c>
      <c r="D291" s="39" t="s">
        <v>123</v>
      </c>
      <c r="E291" s="11" t="s">
        <v>7</v>
      </c>
      <c r="F291" s="36">
        <f aca="true" t="array" ref="F291">SUM(F135:F280*J135:J280)</f>
        <v>14.777860504800001</v>
      </c>
      <c r="G291" s="2"/>
      <c r="H291" s="82">
        <f>ROUND(F291*G291,0)</f>
        <v>0</v>
      </c>
    </row>
    <row r="292" spans="4:8" ht="12.75">
      <c r="D292" s="5"/>
      <c r="F292" s="3"/>
      <c r="G292" s="2"/>
      <c r="H292" s="47"/>
    </row>
    <row r="293" spans="4:8" ht="12.75">
      <c r="D293" s="4" t="str">
        <f>D288&amp;"  -  celkem"</f>
        <v>Přesun hmot (HSV)  -  celkem</v>
      </c>
      <c r="F293" s="3"/>
      <c r="G293" s="2"/>
      <c r="H293" s="80">
        <f>SUM(H288:H292)</f>
        <v>0</v>
      </c>
    </row>
    <row r="294" ht="12.75">
      <c r="H294" s="81"/>
    </row>
    <row r="295" ht="12.75">
      <c r="H295" s="81"/>
    </row>
    <row r="296" ht="12.75">
      <c r="H296" s="81"/>
    </row>
    <row r="297" spans="4:8" ht="18">
      <c r="D297" s="8" t="str">
        <f>P_103</f>
        <v>Elektroinstalace</v>
      </c>
      <c r="F297" s="3"/>
      <c r="G297" s="2"/>
      <c r="H297" s="47"/>
    </row>
    <row r="298" spans="4:8" ht="12.75">
      <c r="D298" s="5"/>
      <c r="F298" s="3"/>
      <c r="G298" s="2"/>
      <c r="H298" s="47"/>
    </row>
    <row r="299" spans="4:8" ht="12.75">
      <c r="D299" s="5"/>
      <c r="F299" s="3"/>
      <c r="G299" s="2"/>
      <c r="H299" s="47"/>
    </row>
    <row r="300" spans="4:8" ht="86.4">
      <c r="D300" s="62" t="s">
        <v>134</v>
      </c>
      <c r="F300" s="3"/>
      <c r="G300" s="2"/>
      <c r="H300" s="47"/>
    </row>
    <row r="301" spans="4:8" ht="12.75">
      <c r="D301" s="5"/>
      <c r="F301" s="3"/>
      <c r="G301" s="2"/>
      <c r="H301" s="47"/>
    </row>
    <row r="302" spans="4:8" ht="12.75">
      <c r="D302" s="5"/>
      <c r="F302" s="3"/>
      <c r="G302" s="2"/>
      <c r="H302" s="47"/>
    </row>
    <row r="303" spans="4:8" ht="12.75">
      <c r="D303" s="5" t="s">
        <v>215</v>
      </c>
      <c r="E303" s="70"/>
      <c r="F303" s="3"/>
      <c r="G303" s="2"/>
      <c r="H303" s="47"/>
    </row>
    <row r="304" spans="4:8" ht="12.75">
      <c r="D304" s="5"/>
      <c r="E304" s="70"/>
      <c r="F304" s="3"/>
      <c r="G304" s="2"/>
      <c r="H304" s="47"/>
    </row>
    <row r="305" spans="1:8" ht="12.75">
      <c r="A305" s="7">
        <f>MAX(A$131:A304)+1</f>
        <v>50</v>
      </c>
      <c r="D305" s="5" t="s">
        <v>216</v>
      </c>
      <c r="E305" s="70" t="s">
        <v>2</v>
      </c>
      <c r="F305" s="3">
        <v>14</v>
      </c>
      <c r="G305" s="2"/>
      <c r="H305" s="82">
        <f aca="true" t="shared" si="16" ref="H305:H309">ROUND(F305*G305,0)</f>
        <v>0</v>
      </c>
    </row>
    <row r="306" spans="1:8" ht="12.75">
      <c r="A306" s="7">
        <f>MAX(A$131:A305)+1</f>
        <v>51</v>
      </c>
      <c r="D306" s="5" t="s">
        <v>217</v>
      </c>
      <c r="E306" s="70" t="s">
        <v>2</v>
      </c>
      <c r="F306" s="3">
        <v>14</v>
      </c>
      <c r="G306" s="2"/>
      <c r="H306" s="82">
        <f t="shared" si="16"/>
        <v>0</v>
      </c>
    </row>
    <row r="307" spans="1:8" ht="12.75">
      <c r="A307" s="7">
        <f>MAX(A$131:A306)+1</f>
        <v>52</v>
      </c>
      <c r="D307" s="5" t="s">
        <v>218</v>
      </c>
      <c r="E307" s="70" t="s">
        <v>2</v>
      </c>
      <c r="F307" s="3">
        <v>19</v>
      </c>
      <c r="G307" s="2"/>
      <c r="H307" s="82">
        <f t="shared" si="16"/>
        <v>0</v>
      </c>
    </row>
    <row r="308" spans="1:8" ht="12.75">
      <c r="A308" s="7">
        <f>MAX(A$131:A307)+1</f>
        <v>53</v>
      </c>
      <c r="D308" s="5" t="s">
        <v>219</v>
      </c>
      <c r="E308" s="70" t="s">
        <v>2</v>
      </c>
      <c r="F308" s="3">
        <v>4</v>
      </c>
      <c r="G308" s="2"/>
      <c r="H308" s="82">
        <f t="shared" si="16"/>
        <v>0</v>
      </c>
    </row>
    <row r="309" spans="1:8" ht="28.8">
      <c r="A309" s="7">
        <f>MAX(A$131:A308)+1</f>
        <v>54</v>
      </c>
      <c r="D309" s="5" t="s">
        <v>220</v>
      </c>
      <c r="E309" s="70" t="s">
        <v>2</v>
      </c>
      <c r="F309" s="3">
        <v>2</v>
      </c>
      <c r="G309" s="2"/>
      <c r="H309" s="82">
        <f t="shared" si="16"/>
        <v>0</v>
      </c>
    </row>
    <row r="310" spans="4:8" ht="12.75">
      <c r="D310" s="5"/>
      <c r="E310" s="70"/>
      <c r="F310" s="3"/>
      <c r="G310" s="2"/>
      <c r="H310" s="47"/>
    </row>
    <row r="311" spans="4:8" ht="12.75">
      <c r="D311" s="5"/>
      <c r="E311" s="70"/>
      <c r="F311" s="3"/>
      <c r="G311" s="2"/>
      <c r="H311" s="47"/>
    </row>
    <row r="312" spans="4:8" ht="28.8">
      <c r="D312" s="5" t="s">
        <v>221</v>
      </c>
      <c r="E312" s="70"/>
      <c r="F312" s="3"/>
      <c r="G312" s="2"/>
      <c r="H312" s="47"/>
    </row>
    <row r="313" spans="4:8" ht="12.75">
      <c r="D313" s="5"/>
      <c r="E313" s="70"/>
      <c r="F313" s="3"/>
      <c r="G313" s="2"/>
      <c r="H313" s="47"/>
    </row>
    <row r="314" spans="1:8" ht="12.75">
      <c r="A314" s="7">
        <f>MAX(A$131:A313)+1</f>
        <v>55</v>
      </c>
      <c r="D314" s="5" t="s">
        <v>222</v>
      </c>
      <c r="E314" s="70" t="s">
        <v>2</v>
      </c>
      <c r="F314" s="3">
        <v>1</v>
      </c>
      <c r="G314" s="2"/>
      <c r="H314" s="82">
        <f aca="true" t="shared" si="17" ref="H314:H321">ROUND(F314*G314,0)</f>
        <v>0</v>
      </c>
    </row>
    <row r="315" spans="1:8" ht="12.75">
      <c r="A315" s="7">
        <f>MAX(A$131:A314)+1</f>
        <v>56</v>
      </c>
      <c r="D315" s="5" t="s">
        <v>223</v>
      </c>
      <c r="E315" s="70" t="s">
        <v>2</v>
      </c>
      <c r="F315" s="3">
        <v>4</v>
      </c>
      <c r="G315" s="2"/>
      <c r="H315" s="82">
        <f t="shared" si="17"/>
        <v>0</v>
      </c>
    </row>
    <row r="316" spans="1:8" ht="12.75">
      <c r="A316" s="7">
        <f>MAX(A$131:A315)+1</f>
        <v>57</v>
      </c>
      <c r="D316" s="5" t="s">
        <v>224</v>
      </c>
      <c r="E316" s="70" t="s">
        <v>2</v>
      </c>
      <c r="F316" s="3">
        <v>1</v>
      </c>
      <c r="G316" s="2"/>
      <c r="H316" s="82">
        <f t="shared" si="17"/>
        <v>0</v>
      </c>
    </row>
    <row r="317" spans="1:8" ht="12.75">
      <c r="A317" s="7">
        <f>MAX(A$131:A316)+1</f>
        <v>58</v>
      </c>
      <c r="D317" s="5" t="s">
        <v>225</v>
      </c>
      <c r="E317" s="70" t="s">
        <v>2</v>
      </c>
      <c r="F317" s="3">
        <v>1</v>
      </c>
      <c r="G317" s="2"/>
      <c r="H317" s="82">
        <f t="shared" si="17"/>
        <v>0</v>
      </c>
    </row>
    <row r="318" spans="1:8" ht="12.75">
      <c r="A318" s="7">
        <f>MAX(A$131:A317)+1</f>
        <v>59</v>
      </c>
      <c r="D318" s="5" t="s">
        <v>226</v>
      </c>
      <c r="E318" s="70" t="s">
        <v>2</v>
      </c>
      <c r="F318" s="3">
        <v>7</v>
      </c>
      <c r="G318" s="2"/>
      <c r="H318" s="82">
        <f t="shared" si="17"/>
        <v>0</v>
      </c>
    </row>
    <row r="319" spans="1:8" ht="12.75">
      <c r="A319" s="7">
        <f>MAX(A$131:A318)+1</f>
        <v>60</v>
      </c>
      <c r="D319" s="5" t="s">
        <v>227</v>
      </c>
      <c r="E319" s="70" t="s">
        <v>2</v>
      </c>
      <c r="F319" s="3">
        <v>67</v>
      </c>
      <c r="G319" s="2"/>
      <c r="H319" s="82">
        <f t="shared" si="17"/>
        <v>0</v>
      </c>
    </row>
    <row r="320" spans="1:8" ht="12.75">
      <c r="A320" s="7">
        <f>MAX(A$131:A319)+1</f>
        <v>61</v>
      </c>
      <c r="D320" s="5" t="s">
        <v>228</v>
      </c>
      <c r="E320" s="70" t="s">
        <v>2</v>
      </c>
      <c r="F320" s="3">
        <v>16</v>
      </c>
      <c r="G320" s="2"/>
      <c r="H320" s="82">
        <f t="shared" si="17"/>
        <v>0</v>
      </c>
    </row>
    <row r="321" spans="1:8" ht="12.75">
      <c r="A321" s="7">
        <f>MAX(A$131:A320)+1</f>
        <v>62</v>
      </c>
      <c r="D321" s="5" t="s">
        <v>229</v>
      </c>
      <c r="E321" s="70" t="s">
        <v>2</v>
      </c>
      <c r="F321" s="3">
        <v>50</v>
      </c>
      <c r="G321" s="2"/>
      <c r="H321" s="82">
        <f t="shared" si="17"/>
        <v>0</v>
      </c>
    </row>
    <row r="322" spans="4:8" ht="12.75">
      <c r="D322" s="5"/>
      <c r="E322" s="70"/>
      <c r="F322" s="3"/>
      <c r="G322" s="2"/>
      <c r="H322" s="47"/>
    </row>
    <row r="323" spans="4:8" ht="12.75">
      <c r="D323" s="5"/>
      <c r="E323" s="70"/>
      <c r="F323" s="3"/>
      <c r="G323" s="2"/>
      <c r="H323" s="47"/>
    </row>
    <row r="324" spans="4:8" ht="12.75">
      <c r="D324" s="5" t="s">
        <v>230</v>
      </c>
      <c r="E324" s="70"/>
      <c r="F324" s="3"/>
      <c r="G324" s="2"/>
      <c r="H324" s="47"/>
    </row>
    <row r="325" spans="4:8" ht="12.75">
      <c r="D325" s="5"/>
      <c r="E325" s="70"/>
      <c r="F325" s="3"/>
      <c r="G325" s="2"/>
      <c r="H325" s="47"/>
    </row>
    <row r="326" spans="1:8" ht="12.75">
      <c r="A326" s="7">
        <f>MAX(A$131:A325)+1</f>
        <v>63</v>
      </c>
      <c r="D326" s="5" t="s">
        <v>231</v>
      </c>
      <c r="E326" s="70" t="s">
        <v>1</v>
      </c>
      <c r="F326" s="3">
        <v>8</v>
      </c>
      <c r="G326" s="2"/>
      <c r="H326" s="82">
        <f aca="true" t="shared" si="18" ref="H326:H335">ROUND(F326*G326,0)</f>
        <v>0</v>
      </c>
    </row>
    <row r="327" spans="1:8" ht="12.75">
      <c r="A327" s="7">
        <f>MAX(A$131:A326)+1</f>
        <v>64</v>
      </c>
      <c r="D327" s="5" t="s">
        <v>232</v>
      </c>
      <c r="E327" s="70" t="s">
        <v>1</v>
      </c>
      <c r="F327" s="3">
        <v>52</v>
      </c>
      <c r="G327" s="2"/>
      <c r="H327" s="82">
        <f t="shared" si="18"/>
        <v>0</v>
      </c>
    </row>
    <row r="328" spans="1:8" ht="12.75">
      <c r="A328" s="7">
        <f>MAX(A$131:A327)+1</f>
        <v>65</v>
      </c>
      <c r="D328" s="5" t="s">
        <v>233</v>
      </c>
      <c r="E328" s="70" t="s">
        <v>1</v>
      </c>
      <c r="F328" s="3">
        <v>360</v>
      </c>
      <c r="G328" s="2"/>
      <c r="H328" s="82">
        <f t="shared" si="18"/>
        <v>0</v>
      </c>
    </row>
    <row r="329" spans="1:8" ht="12.75">
      <c r="A329" s="7">
        <f>MAX(A$131:A328)+1</f>
        <v>66</v>
      </c>
      <c r="D329" s="5" t="s">
        <v>234</v>
      </c>
      <c r="E329" s="70" t="s">
        <v>1</v>
      </c>
      <c r="F329" s="3">
        <v>8</v>
      </c>
      <c r="G329" s="2"/>
      <c r="H329" s="82">
        <f t="shared" si="18"/>
        <v>0</v>
      </c>
    </row>
    <row r="330" spans="1:8" ht="12.75">
      <c r="A330" s="7">
        <f>MAX(A$131:A329)+1</f>
        <v>67</v>
      </c>
      <c r="D330" s="5" t="s">
        <v>235</v>
      </c>
      <c r="E330" s="70" t="s">
        <v>1</v>
      </c>
      <c r="F330" s="3">
        <v>54</v>
      </c>
      <c r="G330" s="2"/>
      <c r="H330" s="82">
        <f t="shared" si="18"/>
        <v>0</v>
      </c>
    </row>
    <row r="331" spans="1:8" ht="12.75">
      <c r="A331" s="7">
        <f>MAX(A$131:A330)+1</f>
        <v>68</v>
      </c>
      <c r="D331" s="5" t="s">
        <v>236</v>
      </c>
      <c r="E331" s="70" t="s">
        <v>1</v>
      </c>
      <c r="F331" s="3">
        <v>570</v>
      </c>
      <c r="G331" s="2"/>
      <c r="H331" s="82">
        <f t="shared" si="18"/>
        <v>0</v>
      </c>
    </row>
    <row r="332" spans="1:8" ht="12.75">
      <c r="A332" s="7">
        <f>MAX(A$131:A331)+1</f>
        <v>69</v>
      </c>
      <c r="D332" s="5" t="s">
        <v>237</v>
      </c>
      <c r="E332" s="70" t="s">
        <v>1</v>
      </c>
      <c r="F332" s="3">
        <v>14</v>
      </c>
      <c r="G332" s="2"/>
      <c r="H332" s="82">
        <f t="shared" si="18"/>
        <v>0</v>
      </c>
    </row>
    <row r="333" spans="1:8" ht="12.75">
      <c r="A333" s="7">
        <f>MAX(A$131:A332)+1</f>
        <v>70</v>
      </c>
      <c r="D333" s="5" t="s">
        <v>238</v>
      </c>
      <c r="E333" s="70" t="s">
        <v>1</v>
      </c>
      <c r="F333" s="3">
        <v>140</v>
      </c>
      <c r="G333" s="2"/>
      <c r="H333" s="82">
        <f t="shared" si="18"/>
        <v>0</v>
      </c>
    </row>
    <row r="334" spans="1:8" ht="12.75">
      <c r="A334" s="7">
        <f>MAX(A$131:A333)+1</f>
        <v>71</v>
      </c>
      <c r="D334" s="5" t="s">
        <v>239</v>
      </c>
      <c r="E334" s="70" t="s">
        <v>1</v>
      </c>
      <c r="F334" s="3">
        <v>32</v>
      </c>
      <c r="G334" s="2"/>
      <c r="H334" s="82">
        <f t="shared" si="18"/>
        <v>0</v>
      </c>
    </row>
    <row r="335" spans="1:8" ht="12.75">
      <c r="A335" s="7">
        <f>MAX(A$131:A334)+1</f>
        <v>72</v>
      </c>
      <c r="D335" s="5" t="s">
        <v>240</v>
      </c>
      <c r="E335" s="70" t="s">
        <v>1</v>
      </c>
      <c r="F335" s="3">
        <v>1850</v>
      </c>
      <c r="G335" s="2"/>
      <c r="H335" s="82">
        <f t="shared" si="18"/>
        <v>0</v>
      </c>
    </row>
    <row r="336" spans="4:8" ht="12.75">
      <c r="D336" s="5"/>
      <c r="E336" s="70"/>
      <c r="F336" s="3"/>
      <c r="G336" s="2"/>
      <c r="H336" s="47"/>
    </row>
    <row r="337" spans="4:8" ht="12.75">
      <c r="D337" s="5"/>
      <c r="E337" s="70"/>
      <c r="F337" s="3"/>
      <c r="G337" s="2"/>
      <c r="H337" s="47"/>
    </row>
    <row r="338" spans="4:8" ht="12.75">
      <c r="D338" s="5" t="s">
        <v>241</v>
      </c>
      <c r="E338" s="70"/>
      <c r="F338" s="3"/>
      <c r="G338" s="2"/>
      <c r="H338" s="47"/>
    </row>
    <row r="339" spans="4:8" ht="12.75">
      <c r="D339" s="5"/>
      <c r="E339" s="70"/>
      <c r="F339" s="3"/>
      <c r="G339" s="2"/>
      <c r="H339" s="47"/>
    </row>
    <row r="340" spans="1:8" ht="12.75">
      <c r="A340" s="7">
        <f>MAX(A$131:A339)+1</f>
        <v>73</v>
      </c>
      <c r="D340" s="5" t="s">
        <v>242</v>
      </c>
      <c r="E340" s="70" t="s">
        <v>2</v>
      </c>
      <c r="F340" s="3">
        <v>121</v>
      </c>
      <c r="G340" s="2"/>
      <c r="H340" s="82">
        <f aca="true" t="shared" si="19" ref="H340:H351">ROUND(F340*G340,0)</f>
        <v>0</v>
      </c>
    </row>
    <row r="341" spans="1:8" ht="12.75">
      <c r="A341" s="7">
        <f>MAX(A$131:A340)+1</f>
        <v>74</v>
      </c>
      <c r="D341" s="5" t="s">
        <v>243</v>
      </c>
      <c r="E341" s="70" t="s">
        <v>2</v>
      </c>
      <c r="F341" s="3">
        <v>26</v>
      </c>
      <c r="G341" s="2"/>
      <c r="H341" s="82">
        <f t="shared" si="19"/>
        <v>0</v>
      </c>
    </row>
    <row r="342" spans="1:8" ht="12.75">
      <c r="A342" s="7">
        <f>MAX(A$131:A341)+1</f>
        <v>75</v>
      </c>
      <c r="D342" s="5" t="s">
        <v>244</v>
      </c>
      <c r="E342" s="70" t="s">
        <v>2</v>
      </c>
      <c r="F342" s="3">
        <v>12</v>
      </c>
      <c r="G342" s="2"/>
      <c r="H342" s="82">
        <f t="shared" si="19"/>
        <v>0</v>
      </c>
    </row>
    <row r="343" spans="1:8" ht="12.75">
      <c r="A343" s="7">
        <f>MAX(A$131:A342)+1</f>
        <v>76</v>
      </c>
      <c r="D343" s="5" t="s">
        <v>245</v>
      </c>
      <c r="E343" s="70" t="s">
        <v>2</v>
      </c>
      <c r="F343" s="3">
        <v>64</v>
      </c>
      <c r="G343" s="2"/>
      <c r="H343" s="82">
        <f t="shared" si="19"/>
        <v>0</v>
      </c>
    </row>
    <row r="344" spans="1:8" ht="12.75">
      <c r="A344" s="7">
        <f>MAX(A$131:A343)+1</f>
        <v>77</v>
      </c>
      <c r="D344" s="5" t="s">
        <v>246</v>
      </c>
      <c r="E344" s="70" t="s">
        <v>1</v>
      </c>
      <c r="F344" s="3">
        <v>74</v>
      </c>
      <c r="G344" s="2"/>
      <c r="H344" s="82">
        <f t="shared" si="19"/>
        <v>0</v>
      </c>
    </row>
    <row r="345" spans="1:8" ht="28.8">
      <c r="A345" s="7">
        <f>MAX(A$131:A344)+1</f>
        <v>78</v>
      </c>
      <c r="D345" s="5" t="s">
        <v>247</v>
      </c>
      <c r="E345" s="70" t="s">
        <v>1</v>
      </c>
      <c r="F345" s="3">
        <v>36</v>
      </c>
      <c r="G345" s="2"/>
      <c r="H345" s="82">
        <f t="shared" si="19"/>
        <v>0</v>
      </c>
    </row>
    <row r="346" spans="1:8" ht="28.8">
      <c r="A346" s="7">
        <f>MAX(A$131:A345)+1</f>
        <v>79</v>
      </c>
      <c r="D346" s="5" t="s">
        <v>248</v>
      </c>
      <c r="E346" s="70" t="s">
        <v>1</v>
      </c>
      <c r="F346" s="3">
        <v>22</v>
      </c>
      <c r="G346" s="2"/>
      <c r="H346" s="82">
        <f t="shared" si="19"/>
        <v>0</v>
      </c>
    </row>
    <row r="347" spans="1:8" ht="12.75">
      <c r="A347" s="7">
        <f>MAX(A$131:A346)+1</f>
        <v>80</v>
      </c>
      <c r="D347" s="5" t="s">
        <v>249</v>
      </c>
      <c r="E347" s="70" t="s">
        <v>2</v>
      </c>
      <c r="F347" s="3">
        <v>1</v>
      </c>
      <c r="G347" s="2"/>
      <c r="H347" s="82">
        <f t="shared" si="19"/>
        <v>0</v>
      </c>
    </row>
    <row r="348" spans="1:8" ht="12.75">
      <c r="A348" s="7">
        <f>MAX(A$131:A347)+1</f>
        <v>81</v>
      </c>
      <c r="D348" s="5" t="s">
        <v>250</v>
      </c>
      <c r="E348" s="70" t="s">
        <v>1</v>
      </c>
      <c r="F348" s="3">
        <v>54</v>
      </c>
      <c r="G348" s="2"/>
      <c r="H348" s="82">
        <f t="shared" si="19"/>
        <v>0</v>
      </c>
    </row>
    <row r="349" spans="1:8" ht="12.75">
      <c r="A349" s="7">
        <f>MAX(A$131:A348)+1</f>
        <v>82</v>
      </c>
      <c r="D349" s="5" t="s">
        <v>251</v>
      </c>
      <c r="E349" s="70" t="s">
        <v>1</v>
      </c>
      <c r="F349" s="3">
        <v>36</v>
      </c>
      <c r="G349" s="2"/>
      <c r="H349" s="82">
        <f t="shared" si="19"/>
        <v>0</v>
      </c>
    </row>
    <row r="350" spans="1:8" ht="12.75">
      <c r="A350" s="7">
        <f>MAX(A$131:A349)+1</f>
        <v>83</v>
      </c>
      <c r="D350" s="5" t="s">
        <v>252</v>
      </c>
      <c r="E350" s="70" t="s">
        <v>1</v>
      </c>
      <c r="F350" s="3">
        <v>28</v>
      </c>
      <c r="G350" s="2"/>
      <c r="H350" s="82">
        <f t="shared" si="19"/>
        <v>0</v>
      </c>
    </row>
    <row r="351" spans="1:8" ht="12.75">
      <c r="A351" s="7">
        <f>MAX(A$131:A350)+1</f>
        <v>84</v>
      </c>
      <c r="D351" s="5" t="s">
        <v>253</v>
      </c>
      <c r="E351" s="70" t="s">
        <v>2</v>
      </c>
      <c r="F351" s="3">
        <v>8</v>
      </c>
      <c r="G351" s="2"/>
      <c r="H351" s="82">
        <f t="shared" si="19"/>
        <v>0</v>
      </c>
    </row>
    <row r="352" spans="4:8" ht="12.75">
      <c r="D352" s="5"/>
      <c r="E352" s="70"/>
      <c r="F352" s="3"/>
      <c r="G352" s="2"/>
      <c r="H352" s="47"/>
    </row>
    <row r="353" spans="4:8" ht="12.75">
      <c r="D353" s="5"/>
      <c r="E353" s="70"/>
      <c r="F353" s="3"/>
      <c r="G353" s="2"/>
      <c r="H353" s="47"/>
    </row>
    <row r="354" spans="4:8" ht="12.75">
      <c r="D354" s="5" t="s">
        <v>254</v>
      </c>
      <c r="E354" s="70"/>
      <c r="F354" s="3"/>
      <c r="G354" s="2"/>
      <c r="H354" s="47"/>
    </row>
    <row r="355" spans="4:8" ht="12.75">
      <c r="D355" s="5"/>
      <c r="E355" s="70"/>
      <c r="F355" s="3"/>
      <c r="G355" s="2"/>
      <c r="H355" s="47"/>
    </row>
    <row r="356" spans="1:8" ht="12.75">
      <c r="A356" s="7">
        <f>MAX(A$131:A355)+1</f>
        <v>85</v>
      </c>
      <c r="D356" s="5" t="s">
        <v>255</v>
      </c>
      <c r="E356" s="70" t="s">
        <v>2</v>
      </c>
      <c r="F356" s="3">
        <v>1</v>
      </c>
      <c r="G356" s="2"/>
      <c r="H356" s="82">
        <f>ROUND(F356*G356,0)</f>
        <v>0</v>
      </c>
    </row>
    <row r="357" spans="4:8" ht="12.75">
      <c r="D357" s="5" t="s">
        <v>256</v>
      </c>
      <c r="E357" s="70"/>
      <c r="F357" s="3"/>
      <c r="G357" s="2"/>
      <c r="H357" s="47"/>
    </row>
    <row r="358" spans="4:8" ht="12.75">
      <c r="D358" s="5" t="s">
        <v>257</v>
      </c>
      <c r="E358" s="70"/>
      <c r="F358" s="3"/>
      <c r="G358" s="2"/>
      <c r="H358" s="47"/>
    </row>
    <row r="359" spans="4:8" ht="12.75">
      <c r="D359" s="5"/>
      <c r="E359" s="70"/>
      <c r="F359" s="3"/>
      <c r="G359" s="2"/>
      <c r="H359" s="47"/>
    </row>
    <row r="360" spans="1:8" ht="12.75">
      <c r="A360" s="7">
        <f>MAX(A$131:A359)+1</f>
        <v>86</v>
      </c>
      <c r="D360" s="5" t="s">
        <v>258</v>
      </c>
      <c r="E360" s="70" t="s">
        <v>2</v>
      </c>
      <c r="F360" s="3">
        <v>1</v>
      </c>
      <c r="G360" s="2"/>
      <c r="H360" s="82">
        <f>ROUND(F360*G360,0)</f>
        <v>0</v>
      </c>
    </row>
    <row r="361" spans="4:8" ht="12.75">
      <c r="D361" s="5"/>
      <c r="E361" s="70"/>
      <c r="F361" s="3"/>
      <c r="G361" s="2"/>
      <c r="H361" s="47"/>
    </row>
    <row r="362" spans="1:8" ht="12.75">
      <c r="A362" s="7">
        <f>MAX(A$131:A361)+1</f>
        <v>87</v>
      </c>
      <c r="D362" s="5" t="s">
        <v>259</v>
      </c>
      <c r="E362" s="70" t="s">
        <v>8</v>
      </c>
      <c r="F362" s="3">
        <v>1</v>
      </c>
      <c r="G362" s="2"/>
      <c r="H362" s="82">
        <f>ROUND(F362*G362,0)</f>
        <v>0</v>
      </c>
    </row>
    <row r="363" spans="4:8" ht="28.8">
      <c r="D363" s="5" t="s">
        <v>260</v>
      </c>
      <c r="E363" s="70"/>
      <c r="F363" s="3"/>
      <c r="G363" s="2"/>
      <c r="H363" s="47"/>
    </row>
    <row r="364" spans="4:8" ht="12.75">
      <c r="D364" s="5"/>
      <c r="E364" s="70"/>
      <c r="F364" s="3"/>
      <c r="G364" s="2"/>
      <c r="H364" s="47"/>
    </row>
    <row r="365" spans="1:8" ht="12.75">
      <c r="A365" s="7">
        <f>MAX(A$131:A364)+1</f>
        <v>88</v>
      </c>
      <c r="D365" s="5" t="s">
        <v>261</v>
      </c>
      <c r="E365" s="70" t="s">
        <v>8</v>
      </c>
      <c r="F365" s="3">
        <v>1</v>
      </c>
      <c r="G365" s="2"/>
      <c r="H365" s="82">
        <f>ROUND(F365*G365,0)</f>
        <v>0</v>
      </c>
    </row>
    <row r="366" spans="4:8" ht="12.75">
      <c r="D366" s="5"/>
      <c r="E366" s="70"/>
      <c r="F366" s="3"/>
      <c r="G366" s="2"/>
      <c r="H366" s="47"/>
    </row>
    <row r="367" spans="1:8" ht="12.75">
      <c r="A367" s="7">
        <f>MAX(A$131:A366)+1</f>
        <v>89</v>
      </c>
      <c r="D367" s="5" t="s">
        <v>262</v>
      </c>
      <c r="E367" s="70" t="s">
        <v>263</v>
      </c>
      <c r="F367" s="3">
        <v>18</v>
      </c>
      <c r="G367" s="2"/>
      <c r="H367" s="82">
        <f>ROUND(F367*G367,0)</f>
        <v>0</v>
      </c>
    </row>
    <row r="368" spans="4:8" ht="12.75">
      <c r="D368" s="5"/>
      <c r="F368" s="3"/>
      <c r="G368" s="2"/>
      <c r="H368" s="47"/>
    </row>
    <row r="369" spans="4:8" ht="12.75">
      <c r="D369" s="4" t="str">
        <f>D297&amp;"  -  celkem"</f>
        <v>Elektroinstalace  -  celkem</v>
      </c>
      <c r="F369" s="3"/>
      <c r="G369" s="2"/>
      <c r="H369" s="80">
        <f>SUM(H297:H368)</f>
        <v>0</v>
      </c>
    </row>
    <row r="370" ht="12.75">
      <c r="H370" s="81"/>
    </row>
    <row r="371" ht="12.75">
      <c r="H371" s="81"/>
    </row>
    <row r="372" ht="12.75">
      <c r="H372" s="81"/>
    </row>
    <row r="373" spans="4:8" ht="18">
      <c r="D373" s="8" t="str">
        <f>R_12</f>
        <v>Vedlejší rozpočtové náklady</v>
      </c>
      <c r="F373" s="3"/>
      <c r="G373" s="2"/>
      <c r="H373" s="47"/>
    </row>
    <row r="374" spans="4:8" ht="12.75">
      <c r="D374" s="5"/>
      <c r="F374" s="3"/>
      <c r="G374" s="2"/>
      <c r="H374" s="47"/>
    </row>
    <row r="375" spans="4:8" ht="12.75">
      <c r="D375" s="5"/>
      <c r="F375" s="3"/>
      <c r="G375" s="2"/>
      <c r="H375" s="47"/>
    </row>
    <row r="376" spans="4:8" ht="12.75">
      <c r="D376" s="4" t="s">
        <v>131</v>
      </c>
      <c r="F376" s="3"/>
      <c r="G376" s="2"/>
      <c r="H376" s="47"/>
    </row>
    <row r="377" spans="4:8" ht="12.75">
      <c r="D377" s="5"/>
      <c r="F377" s="3"/>
      <c r="G377" s="2"/>
      <c r="H377" s="47"/>
    </row>
    <row r="378" spans="1:8" ht="28.8">
      <c r="A378" s="7">
        <f>MAX(A$131:A377)+1</f>
        <v>90</v>
      </c>
      <c r="D378" s="67" t="s">
        <v>119</v>
      </c>
      <c r="E378" s="6" t="s">
        <v>9</v>
      </c>
      <c r="F378" s="15">
        <f>SUM($H$24:$H$41)</f>
        <v>0</v>
      </c>
      <c r="G378" s="10">
        <v>0</v>
      </c>
      <c r="H378" s="47">
        <f>ROUND(G378*F378,0)</f>
        <v>0</v>
      </c>
    </row>
    <row r="379" spans="1:8" ht="28.8">
      <c r="A379" s="7">
        <f>MAX(A$131:A378)+1</f>
        <v>91</v>
      </c>
      <c r="D379" s="72" t="s">
        <v>132</v>
      </c>
      <c r="E379" s="6" t="s">
        <v>9</v>
      </c>
      <c r="F379" s="15">
        <f>SUM($H$24:$H$41)</f>
        <v>0</v>
      </c>
      <c r="G379" s="10">
        <v>0</v>
      </c>
      <c r="H379" s="47">
        <f>ROUND(G379*F379,0)</f>
        <v>0</v>
      </c>
    </row>
    <row r="380" spans="1:8" ht="12.75">
      <c r="A380" s="7"/>
      <c r="D380" s="44"/>
      <c r="F380" s="15"/>
      <c r="G380" s="2"/>
      <c r="H380" s="82"/>
    </row>
    <row r="381" spans="1:8" ht="12.75">
      <c r="A381" s="7"/>
      <c r="D381" s="71"/>
      <c r="F381" s="15"/>
      <c r="G381" s="2"/>
      <c r="H381" s="82"/>
    </row>
    <row r="382" spans="1:8" ht="12.75">
      <c r="A382" s="7"/>
      <c r="D382" s="4" t="s">
        <v>171</v>
      </c>
      <c r="F382" s="15"/>
      <c r="G382" s="15"/>
      <c r="H382" s="47"/>
    </row>
    <row r="383" spans="1:8" ht="12.75">
      <c r="A383" s="7"/>
      <c r="F383" s="15"/>
      <c r="G383" s="15"/>
      <c r="H383" s="47"/>
    </row>
    <row r="384" spans="1:8" ht="72">
      <c r="A384" s="7"/>
      <c r="D384" s="5" t="s">
        <v>110</v>
      </c>
      <c r="F384" s="15"/>
      <c r="G384" s="15"/>
      <c r="H384" s="47"/>
    </row>
    <row r="385" spans="1:8" ht="12.75">
      <c r="A385" s="7">
        <f>MAX(A$131:A384)+1</f>
        <v>92</v>
      </c>
      <c r="D385" s="5" t="s">
        <v>70</v>
      </c>
      <c r="E385" s="12" t="s">
        <v>9</v>
      </c>
      <c r="F385" s="15">
        <f>SUM($H$23:$H$41)</f>
        <v>0</v>
      </c>
      <c r="G385" s="10">
        <v>0</v>
      </c>
      <c r="H385" s="47">
        <f aca="true" t="shared" si="20" ref="H385">ROUND(G385*F385,0)</f>
        <v>0</v>
      </c>
    </row>
    <row r="386" spans="1:8" ht="12.75">
      <c r="A386" s="7">
        <f>MAX(A$131:A385)+1</f>
        <v>93</v>
      </c>
      <c r="D386" s="5" t="s">
        <v>105</v>
      </c>
      <c r="E386" s="12" t="s">
        <v>9</v>
      </c>
      <c r="F386" s="15">
        <f>H385</f>
        <v>0</v>
      </c>
      <c r="G386" s="10">
        <v>0</v>
      </c>
      <c r="H386" s="47">
        <f>ROUND(G386*F386,0)</f>
        <v>0</v>
      </c>
    </row>
    <row r="387" spans="1:8" ht="12.75">
      <c r="A387" s="7"/>
      <c r="D387" s="5"/>
      <c r="F387" s="15"/>
      <c r="G387" s="45"/>
      <c r="H387" s="47"/>
    </row>
    <row r="388" spans="1:9" ht="28.8">
      <c r="A388" s="7">
        <f>MAX(A$131:A387)+1</f>
        <v>94</v>
      </c>
      <c r="B388" s="50"/>
      <c r="C388" s="50"/>
      <c r="D388" s="51" t="s">
        <v>111</v>
      </c>
      <c r="E388" s="50" t="s">
        <v>8</v>
      </c>
      <c r="F388" s="52">
        <v>1</v>
      </c>
      <c r="G388" s="2"/>
      <c r="H388" s="47">
        <f>ROUND(F388*G388,0)</f>
        <v>0</v>
      </c>
      <c r="I388" s="50"/>
    </row>
    <row r="389" spans="1:9" ht="12.75">
      <c r="A389" s="7">
        <f>MAX(A$131:A388)+1</f>
        <v>95</v>
      </c>
      <c r="B389" s="50"/>
      <c r="C389" s="50"/>
      <c r="D389" s="74" t="s">
        <v>133</v>
      </c>
      <c r="E389" s="70" t="s">
        <v>8</v>
      </c>
      <c r="F389" s="73">
        <v>1</v>
      </c>
      <c r="G389" s="2"/>
      <c r="H389" s="47">
        <f aca="true" t="shared" si="21" ref="H389">ROUND(F389*G389,0)</f>
        <v>0</v>
      </c>
      <c r="I389" s="50"/>
    </row>
    <row r="390" spans="1:8" ht="12.75">
      <c r="A390" s="7"/>
      <c r="F390" s="3"/>
      <c r="G390" s="2"/>
      <c r="H390" s="47"/>
    </row>
    <row r="391" spans="4:8" ht="12.75">
      <c r="D391" s="4" t="str">
        <f>D373&amp;"  -  celkem"</f>
        <v>Vedlejší rozpočtové náklady  -  celkem</v>
      </c>
      <c r="F391" s="2"/>
      <c r="G391" s="2"/>
      <c r="H391" s="80">
        <f>SUM(H373:H390)</f>
        <v>0</v>
      </c>
    </row>
    <row r="397" spans="5:7" ht="12.75">
      <c r="E397" s="42"/>
      <c r="F397" s="42"/>
      <c r="G397" s="42"/>
    </row>
  </sheetData>
  <autoFilter ref="A129:H391"/>
  <mergeCells count="32">
    <mergeCell ref="D90:H90"/>
    <mergeCell ref="D101:H101"/>
    <mergeCell ref="D117:H117"/>
    <mergeCell ref="D118:H118"/>
    <mergeCell ref="D105:H105"/>
    <mergeCell ref="D106:H106"/>
    <mergeCell ref="D107:H107"/>
    <mergeCell ref="D109:H109"/>
    <mergeCell ref="D110:H110"/>
    <mergeCell ref="D115:H115"/>
    <mergeCell ref="D100:H100"/>
    <mergeCell ref="D99:H99"/>
    <mergeCell ref="D94:H94"/>
    <mergeCell ref="D95:H95"/>
    <mergeCell ref="D92:H92"/>
    <mergeCell ref="D93:H93"/>
    <mergeCell ref="D56:H56"/>
    <mergeCell ref="D88:H88"/>
    <mergeCell ref="D57:H57"/>
    <mergeCell ref="D82:H82"/>
    <mergeCell ref="D66:H66"/>
    <mergeCell ref="D58:H58"/>
    <mergeCell ref="D71:H71"/>
    <mergeCell ref="D75:H75"/>
    <mergeCell ref="D77:H77"/>
    <mergeCell ref="D76:H76"/>
    <mergeCell ref="D85:H85"/>
    <mergeCell ref="D78:H78"/>
    <mergeCell ref="D79:H79"/>
    <mergeCell ref="D59:H59"/>
    <mergeCell ref="D65:H65"/>
    <mergeCell ref="D80:H80"/>
  </mergeCells>
  <hyperlinks>
    <hyperlink ref="D28" location="S_02" display="Přeložka cyklostezky"/>
    <hyperlink ref="D138" location="R_02" display="R_02"/>
    <hyperlink ref="D29" location="S_03" display="rezerva 1"/>
    <hyperlink ref="D163" location="R_03" display="R_03"/>
    <hyperlink ref="D42" location="S_12" display="Podkladní vrstvy"/>
    <hyperlink ref="D373" location="R_12" display="R_12"/>
    <hyperlink ref="D277" location="R_44" display="R_44"/>
    <hyperlink ref="D288" location="R_45" display="R_45"/>
    <hyperlink ref="D30" location="S_95" display="Čtvrtek"/>
    <hyperlink ref="D178" location="R_95" display="R_95"/>
    <hyperlink ref="D70" location="S_01" display="(viz zařízení staveniště)"/>
    <hyperlink ref="D74" location="S_01" display="(viz zařízení staveniště)"/>
    <hyperlink ref="D37" location="S_44" display="Izolace podlah"/>
    <hyperlink ref="D38" location="S_45" display="Zdvojené podlahy"/>
    <hyperlink ref="D297" location="P_103" display="P_103"/>
    <hyperlink ref="D40" location="T_103" display="P_103"/>
    <hyperlink ref="D31" location="T_104" display="P_104"/>
    <hyperlink ref="D201" location="P_104" display="P_104"/>
    <hyperlink ref="D232" location="P_116" display="P_116"/>
    <hyperlink ref="D245" location="P_119" display="P_119"/>
    <hyperlink ref="D33" location="T_116" display="P_116"/>
    <hyperlink ref="D34" location="T_119" display="P_119"/>
    <hyperlink ref="D35" location="T_123" display="P_123"/>
    <hyperlink ref="D264" location="P_123" display="P_123"/>
    <hyperlink ref="D216" location="P_125" display="P_125"/>
    <hyperlink ref="D32" location="T_125" display="P_125"/>
  </hyperlinks>
  <printOptions/>
  <pageMargins left="0.7086614173228347" right="0.7086614173228347" top="0.7874015748031497" bottom="0.7874015748031497" header="0.31496062992125984" footer="0.31496062992125984"/>
  <pageSetup blackAndWhite="1" fitToHeight="1000" horizontalDpi="300" verticalDpi="300" orientation="portrait" paperSize="9" scale="66" r:id="rId1"/>
  <headerFooter>
    <oddHeader>&amp;L&amp;F</oddHeader>
    <oddFooter>&amp;LTisk dne: &amp;D&amp;RStrana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3"/>
  <sheetViews>
    <sheetView workbookViewId="0" topLeftCell="A1">
      <pane ySplit="1" topLeftCell="A2" activePane="bottomLeft" state="frozen"/>
      <selection pane="topLeft" activeCell="J414" sqref="J414"/>
      <selection pane="bottomLeft" activeCell="F21" sqref="F21"/>
    </sheetView>
  </sheetViews>
  <sheetFormatPr defaultColWidth="9.140625" defaultRowHeight="12.75"/>
  <cols>
    <col min="1" max="1" width="9.140625" style="41" customWidth="1"/>
    <col min="2" max="2" width="22.57421875" style="41" customWidth="1"/>
    <col min="3" max="16384" width="9.140625" style="41" customWidth="1"/>
  </cols>
  <sheetData>
    <row r="3" spans="1:5" ht="12.75">
      <c r="A3" s="78" t="s">
        <v>178</v>
      </c>
      <c r="B3" s="41" t="s">
        <v>185</v>
      </c>
      <c r="C3" s="41">
        <v>127.2</v>
      </c>
      <c r="D3" s="41" t="s">
        <v>191</v>
      </c>
      <c r="E3" s="41">
        <f>60-1.5</f>
        <v>58.5</v>
      </c>
    </row>
    <row r="4" spans="1:5" ht="12.75">
      <c r="A4" s="78" t="s">
        <v>179</v>
      </c>
      <c r="B4" s="41" t="s">
        <v>186</v>
      </c>
      <c r="C4" s="41">
        <v>3.9</v>
      </c>
      <c r="D4" s="41" t="s">
        <v>191</v>
      </c>
      <c r="E4" s="41">
        <f>ROUND((2.725+1.47)*2,1)</f>
        <v>8.4</v>
      </c>
    </row>
    <row r="5" spans="1:5" ht="12.75">
      <c r="A5" s="78" t="s">
        <v>180</v>
      </c>
      <c r="B5" s="41" t="s">
        <v>187</v>
      </c>
      <c r="C5" s="41">
        <v>4.2</v>
      </c>
      <c r="D5" s="41" t="s">
        <v>191</v>
      </c>
      <c r="E5" s="41">
        <f>ROUND(2.825*2+1.47,1)</f>
        <v>7.1</v>
      </c>
    </row>
    <row r="6" spans="1:4" ht="12.75">
      <c r="A6" s="78" t="s">
        <v>181</v>
      </c>
      <c r="B6" s="41" t="s">
        <v>90</v>
      </c>
      <c r="C6" s="41">
        <v>6.8</v>
      </c>
      <c r="D6" s="41" t="s">
        <v>190</v>
      </c>
    </row>
    <row r="7" spans="1:5" ht="12.75">
      <c r="A7" s="78" t="s">
        <v>182</v>
      </c>
      <c r="B7" s="41" t="s">
        <v>189</v>
      </c>
      <c r="C7" s="41">
        <v>14.1</v>
      </c>
      <c r="D7" s="41" t="s">
        <v>192</v>
      </c>
      <c r="E7" s="41">
        <f>ROUND(2.25+6.52,1)</f>
        <v>8.8</v>
      </c>
    </row>
    <row r="8" spans="1:5" ht="12.75">
      <c r="A8" s="78" t="s">
        <v>183</v>
      </c>
      <c r="B8" s="41" t="s">
        <v>189</v>
      </c>
      <c r="C8" s="41">
        <v>14.2</v>
      </c>
      <c r="D8" s="41" t="s">
        <v>192</v>
      </c>
      <c r="E8" s="41">
        <f>ROUND(2.25+6.54,1)</f>
        <v>8.8</v>
      </c>
    </row>
    <row r="9" spans="1:5" ht="12.75">
      <c r="A9" s="78" t="s">
        <v>184</v>
      </c>
      <c r="B9" s="41" t="s">
        <v>185</v>
      </c>
      <c r="C9" s="41">
        <v>19.5</v>
      </c>
      <c r="D9" s="41" t="s">
        <v>193</v>
      </c>
      <c r="E9" s="41">
        <f>ROUND((6.49+3.01)*2,1)</f>
        <v>19</v>
      </c>
    </row>
    <row r="12" spans="3:6" ht="12.75">
      <c r="C12" s="41" t="s">
        <v>192</v>
      </c>
      <c r="D12" s="41" t="s">
        <v>188</v>
      </c>
      <c r="E12" s="79">
        <f>SUMIF($D$3:$D$9,C12,$C$3:$C$9)</f>
        <v>28.299999999999997</v>
      </c>
      <c r="F12" s="41">
        <f>SUMIF($D$3:$D$9,C12,$E$3:$E$9)</f>
        <v>17.6</v>
      </c>
    </row>
    <row r="14" spans="3:6" ht="12.75">
      <c r="C14" s="41" t="s">
        <v>193</v>
      </c>
      <c r="D14" s="41" t="s">
        <v>188</v>
      </c>
      <c r="E14" s="41">
        <f aca="true" t="shared" si="0" ref="E14:E15">SUMIF($D$3:$D$9,C14,$C$3:$C$9)</f>
        <v>19.5</v>
      </c>
      <c r="F14" s="41">
        <f aca="true" t="shared" si="1" ref="F14:F15">SUMIF($D$3:$D$9,C14,$E$3:$E$9)</f>
        <v>19</v>
      </c>
    </row>
    <row r="15" spans="3:6" ht="12.75">
      <c r="C15" s="41" t="s">
        <v>193</v>
      </c>
      <c r="D15" s="41" t="s">
        <v>201</v>
      </c>
      <c r="E15" s="41">
        <f t="shared" si="0"/>
        <v>19.5</v>
      </c>
      <c r="F15" s="41">
        <f t="shared" si="1"/>
        <v>19</v>
      </c>
    </row>
    <row r="17" spans="3:6" ht="12.75">
      <c r="C17" s="41" t="s">
        <v>191</v>
      </c>
      <c r="D17" s="41" t="s">
        <v>188</v>
      </c>
      <c r="E17" s="41">
        <f aca="true" t="shared" si="2" ref="E17:E18">SUMIF($D$3:$D$9,C17,$C$3:$C$9)</f>
        <v>135.29999999999998</v>
      </c>
      <c r="F17" s="41">
        <f aca="true" t="shared" si="3" ref="F17:F18">SUMIF($D$3:$D$9,C17,$E$3:$E$9)</f>
        <v>74</v>
      </c>
    </row>
    <row r="18" spans="3:6" ht="12.75">
      <c r="C18" s="41" t="s">
        <v>191</v>
      </c>
      <c r="D18" s="41" t="s">
        <v>200</v>
      </c>
      <c r="E18" s="41">
        <f t="shared" si="2"/>
        <v>135.29999999999998</v>
      </c>
      <c r="F18" s="41">
        <f t="shared" si="3"/>
        <v>74</v>
      </c>
    </row>
    <row r="21" spans="4:6" ht="12.75">
      <c r="D21" s="41" t="s">
        <v>188</v>
      </c>
      <c r="E21" s="79">
        <f>SUMIF($D$11:$D$19,D21,$E$11:$E$19)</f>
        <v>183.09999999999997</v>
      </c>
      <c r="F21" s="79">
        <f>SUMIF($D$11:$D$19,D21,$F$11:$F$19)</f>
        <v>110.6</v>
      </c>
    </row>
    <row r="22" spans="4:6" ht="12.75">
      <c r="D22" s="41" t="s">
        <v>200</v>
      </c>
      <c r="E22" s="79">
        <f aca="true" t="shared" si="4" ref="E22:E23">SUMIF($D$11:$D$19,D22,$E$11:$E$19)</f>
        <v>135.29999999999998</v>
      </c>
      <c r="F22" s="41">
        <f aca="true" t="shared" si="5" ref="F22:F23">SUMIF($D$11:$D$19,D22,$F$11:$F$19)</f>
        <v>74</v>
      </c>
    </row>
    <row r="23" spans="4:6" ht="12.75">
      <c r="D23" s="41" t="s">
        <v>201</v>
      </c>
      <c r="E23" s="79">
        <f t="shared" si="4"/>
        <v>19.5</v>
      </c>
      <c r="F23" s="79">
        <f t="shared" si="5"/>
        <v>19</v>
      </c>
    </row>
  </sheetData>
  <printOptions/>
  <pageMargins left="0.7" right="0.7" top="0.787401575" bottom="0.7874015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L.Z.Atelier,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mslavik</dc:creator>
  <cp:keywords/>
  <dc:description/>
  <cp:lastModifiedBy>Choutkova</cp:lastModifiedBy>
  <cp:lastPrinted>2010-05-31T08:39:06Z</cp:lastPrinted>
  <dcterms:created xsi:type="dcterms:W3CDTF">2008-05-05T07:37:55Z</dcterms:created>
  <dcterms:modified xsi:type="dcterms:W3CDTF">2018-05-28T17:36:24Z</dcterms:modified>
  <cp:category/>
  <cp:version/>
  <cp:contentType/>
  <cp:contentStatus/>
</cp:coreProperties>
</file>