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A1 - Stavební práce - Stě..." sheetId="2" r:id="rId2"/>
    <sheet name="A2 - Stavební práce - Pod..." sheetId="3" r:id="rId3"/>
    <sheet name="A3 - Stavební práce - Ost..." sheetId="4" r:id="rId4"/>
    <sheet name="A4 - Stavební práce - Úpr..." sheetId="5" r:id="rId5"/>
    <sheet name="A5 - Stavební práce - Kom..." sheetId="6" r:id="rId6"/>
    <sheet name="B - Zdravotechnika" sheetId="7" r:id="rId7"/>
    <sheet name="C - Elektroinstalace" sheetId="8" r:id="rId8"/>
    <sheet name="D - Ostatní položky" sheetId="9" r:id="rId9"/>
  </sheets>
  <definedNames>
    <definedName name="_xlnm.Print_Titles" localSheetId="1">'A1 - Stavební práce - Stě...'!$124:$124</definedName>
    <definedName name="_xlnm.Print_Titles" localSheetId="2">'A2 - Stavební práce - Pod...'!$120:$120</definedName>
    <definedName name="_xlnm.Print_Titles" localSheetId="3">'A3 - Stavební práce - Ost...'!$117:$117</definedName>
    <definedName name="_xlnm.Print_Titles" localSheetId="4">'A4 - Stavební práce - Úpr...'!$120:$120</definedName>
    <definedName name="_xlnm.Print_Titles" localSheetId="5">'A5 - Stavební práce - Kom...'!$120:$120</definedName>
    <definedName name="_xlnm.Print_Titles" localSheetId="6">'B - Zdravotechnika'!$123:$123</definedName>
    <definedName name="_xlnm.Print_Titles" localSheetId="7">'C - Elektroinstalace'!$116:$116</definedName>
    <definedName name="_xlnm.Print_Titles" localSheetId="8">'D - Ostatní položky'!$118:$118</definedName>
    <definedName name="_xlnm.Print_Titles" localSheetId="0">'Rekapitulace stavby'!$85:$85</definedName>
    <definedName name="_xlnm.Print_Area" localSheetId="1">'A1 - Stavební práce - Stě...'!$C$4:$Q$70,'A1 - Stavební práce - Stě...'!$C$76:$Q$108,'A1 - Stavební práce - Stě...'!$C$114:$Q$174</definedName>
    <definedName name="_xlnm.Print_Area" localSheetId="2">'A2 - Stavební práce - Pod...'!$C$4:$Q$70,'A2 - Stavební práce - Pod...'!$C$76:$Q$104,'A2 - Stavební práce - Pod...'!$C$110:$Q$154</definedName>
    <definedName name="_xlnm.Print_Area" localSheetId="3">'A3 - Stavební práce - Ost...'!$C$4:$Q$70,'A3 - Stavební práce - Ost...'!$C$76:$Q$101,'A3 - Stavební práce - Ost...'!$C$107:$Q$133</definedName>
    <definedName name="_xlnm.Print_Area" localSheetId="4">'A4 - Stavební práce - Úpr...'!$C$4:$Q$70,'A4 - Stavební práce - Úpr...'!$C$76:$Q$104,'A4 - Stavební práce - Úpr...'!$C$110:$Q$142</definedName>
    <definedName name="_xlnm.Print_Area" localSheetId="5">'A5 - Stavební práce - Kom...'!$C$4:$Q$70,'A5 - Stavební práce - Kom...'!$C$76:$Q$104,'A5 - Stavební práce - Kom...'!$C$110:$Q$141</definedName>
    <definedName name="_xlnm.Print_Area" localSheetId="6">'B - Zdravotechnika'!$C$4:$Q$70,'B - Zdravotechnika'!$C$76:$Q$107,'B - Zdravotechnika'!$C$113:$Q$155</definedName>
    <definedName name="_xlnm.Print_Area" localSheetId="7">'C - Elektroinstalace'!$C$4:$Q$70,'C - Elektroinstalace'!$C$76:$Q$100,'C - Elektroinstalace'!$C$106:$Q$123</definedName>
    <definedName name="_xlnm.Print_Area" localSheetId="8">'D - Ostatní položky'!$C$4:$Q$70,'D - Ostatní položky'!$C$76:$Q$102,'D - Ostatní položky'!$C$108:$Q$126</definedName>
    <definedName name="_xlnm.Print_Area" localSheetId="0">'Rekapitulace stavby'!$C$4:$AP$70,'Rekapitulace stavby'!$C$76:$AP$103</definedName>
  </definedNames>
  <calcPr fullCalcOnLoad="1"/>
</workbook>
</file>

<file path=xl/sharedStrings.xml><?xml version="1.0" encoding="utf-8"?>
<sst xmlns="http://schemas.openxmlformats.org/spreadsheetml/2006/main" count="2869" uniqueCount="558">
  <si>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</si>
  <si>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</si>
  <si>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</si>
  <si>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</si>
  <si>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</si>
  <si>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</si>
  <si>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</si>
  <si>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</si>
  <si>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</si>
  <si>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</si>
  <si>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</si>
  <si>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</si>
  <si>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</si>
  <si>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</si>
  <si>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</si>
  <si>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20161023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</si>
  <si>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</si>
  <si>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</si>
  <si>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UK-stavební práce</t>
  </si>
  <si>
    <t>0,1</t>
  </si>
  <si>
    <t>JKSO:</t>
  </si>
  <si>
    <t>CC-CZ:</t>
  </si>
  <si>
    <t>1</t>
  </si>
  <si>
    <t>Místo:</t>
  </si>
  <si>
    <t xml:space="preserve"> </t>
  </si>
  <si>
    <t>Datum:</t>
  </si>
  <si>
    <t>23.10.2016</t>
  </si>
  <si>
    <t>10</t>
  </si>
  <si>
    <t>100</t>
  </si>
  <si>
    <t>Objednavatel:</t>
  </si>
  <si>
    <t>IČ:</t>
  </si>
  <si>
    <t>00216208</t>
  </si>
  <si>
    <t>Univerzita Karlova - Správa budov a zařízení</t>
  </si>
  <si>
    <t>DIČ:</t>
  </si>
  <si>
    <t>CZ00216208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</si>
  <si>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</si>
  <si>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</si>
  <si>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</si>
  <si>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</si>
  <si>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</si>
  <si>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</si>
  <si>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</si>
  <si>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</si>
  <si>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</si>
  <si>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</si>
  <si>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</si>
  <si>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</si>
  <si>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</si>
  <si>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</si>
  <si>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</si>
  <si>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</si>
  <si>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</si>
  <si>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</si>
  <si>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</si>
  <si>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</si>
  <si>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</si>
  <si>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</si>
  <si>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</si>
  <si>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</si>
  <si>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</si>
  <si>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</si>
  <si>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</si>
  <si>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</si>
  <si>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</si>
  <si>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</si>
  <si>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</si>
  <si>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</si>
  <si>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</si>
  <si>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</si>
  <si>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</si>
  <si>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</si>
  <si>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</si>
  <si>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</si>
  <si>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</si>
  <si>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</si>
  <si>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</si>
  <si>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</si>
  <si>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</si>
  <si>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</si>
  <si>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</si>
  <si>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</si>
  <si>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</si>
  <si>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</si>
  <si>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{942334D3-67DF-4AB3-AE70-76941AAD0204}</t>
  </si>
  <si>
    <t>{00000000-0000-0000-0000-000000000000}</t>
  </si>
  <si>
    <t>A1</t>
  </si>
  <si>
    <t>Stavební práce - Stěny a strop</t>
  </si>
  <si>
    <t>{A5983989-C676-47CC-A0C9-D6C50A0687FE}</t>
  </si>
  <si>
    <t>A2</t>
  </si>
  <si>
    <t>Stavební práce - Podlahy</t>
  </si>
  <si>
    <t>{A82CDCFE-C400-4C05-9A09-A6BF988F0651}</t>
  </si>
  <si>
    <t>A3</t>
  </si>
  <si>
    <t>Stavební práce - Ostatní stavební práce</t>
  </si>
  <si>
    <t>{8F2C1D23-63DC-4297-B93E-CB77B0914475}</t>
  </si>
  <si>
    <t>A4</t>
  </si>
  <si>
    <t>Stavební práce - Úpravy povrchů vnější</t>
  </si>
  <si>
    <t>{8B212EF6-5643-4B8F-8EC7-173498DC91F2}</t>
  </si>
  <si>
    <t>A5</t>
  </si>
  <si>
    <t>Stavební práce - Komunikace</t>
  </si>
  <si>
    <t>{FCA65ED9-AE77-4A05-A51E-BFFB6EF498A3}</t>
  </si>
  <si>
    <t>B</t>
  </si>
  <si>
    <t>Zdravotechnika</t>
  </si>
  <si>
    <t>{C619558D-C26B-4F58-B54F-C6C50253255A}</t>
  </si>
  <si>
    <t>C</t>
  </si>
  <si>
    <t>Elektroinstalace</t>
  </si>
  <si>
    <t>{1ED57649-03FE-4FD3-9344-8C1491A07DF6}</t>
  </si>
  <si>
    <t>Ostatní položky</t>
  </si>
  <si>
    <t>{DEB173F2-F292-4A0C-8A54-A8000A1CD881}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</si>
  <si>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</si>
  <si>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</si>
  <si>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</si>
  <si>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</si>
  <si>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</si>
  <si>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</si>
  <si>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</si>
  <si>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</si>
  <si>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</si>
  <si>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</si>
  <si>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</si>
  <si>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</si>
  <si>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</si>
  <si>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A1 - Stavební práce - Stěny a strop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</si>
  <si>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</si>
  <si>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</si>
  <si>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</si>
  <si>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</si>
  <si>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</si>
  <si>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</si>
  <si>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</si>
  <si>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</si>
  <si>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</si>
  <si>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</si>
  <si>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</si>
  <si>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</si>
  <si>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</si>
  <si>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</si>
  <si>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</si>
  <si>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</si>
  <si>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</si>
  <si>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</si>
  <si>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</si>
  <si>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</si>
  <si>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</si>
  <si>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</si>
  <si>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</si>
  <si>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</si>
  <si>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</si>
  <si>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</si>
  <si>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</si>
  <si>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</si>
  <si>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</si>
  <si>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</si>
  <si>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</si>
  <si>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</si>
  <si>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</si>
  <si>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</si>
  <si>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</si>
  <si>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</si>
  <si>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</si>
  <si>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</si>
  <si>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</si>
  <si>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</si>
  <si>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</si>
  <si>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7</t>
  </si>
  <si>
    <t>K</t>
  </si>
  <si>
    <t>31712R</t>
  </si>
  <si>
    <t>Dodávka a montáž překladů z 2 ks U profilu č. 10 dl. 1200 mm</t>
  </si>
  <si>
    <t>kus</t>
  </si>
  <si>
    <t>4</t>
  </si>
  <si>
    <t>-389979028</t>
  </si>
  <si>
    <t>Do příčky tl. 150 mm (2 ks)</t>
  </si>
  <si>
    <t>P</t>
  </si>
  <si>
    <t>9</t>
  </si>
  <si>
    <t>340239235</t>
  </si>
  <si>
    <t>Zazdívka otvorů pl do 4 m2 v příčkách nebo stěnách z příčkovek Ytong tl 150 mm</t>
  </si>
  <si>
    <t>m2</t>
  </si>
  <si>
    <t>-1400550513</t>
  </si>
  <si>
    <t>12</t>
  </si>
  <si>
    <t>611131121</t>
  </si>
  <si>
    <t>Penetrace akrylát-silikonová vnitřních stropů nanášená ručně</t>
  </si>
  <si>
    <t>-381886675</t>
  </si>
  <si>
    <t>Penetrace stěn a stropů pod následnou malbu</t>
  </si>
  <si>
    <t>11</t>
  </si>
  <si>
    <t>612135001</t>
  </si>
  <si>
    <t>Vyrovnání podkladu vnitřních stěn maltou vápenocementovou tl do 10 mm</t>
  </si>
  <si>
    <t>-1499520735</t>
  </si>
  <si>
    <t>Vyspravení stávajících stěn a stropů (odhad 10 % z celkové plochy pro malbu)</t>
  </si>
  <si>
    <t>612142001</t>
  </si>
  <si>
    <t>Potažení vnitřních stěn sklovláknitým pletivem vtlačeným do tenkovrstvé hmoty</t>
  </si>
  <si>
    <t>-2120598176</t>
  </si>
  <si>
    <t xml:space="preserve">Zazděné otvory tvarovkami Ytong tl. 150 mm </t>
  </si>
  <si>
    <t>612311131</t>
  </si>
  <si>
    <t>Potažení vnitřních stěn vápenným štukem tloušťky do 3 mm</t>
  </si>
  <si>
    <t>658907209</t>
  </si>
  <si>
    <t>3</t>
  </si>
  <si>
    <t>612321121</t>
  </si>
  <si>
    <t>Vápenocementová omítka hladká jednovrstvá vnitřních stěn nanášená ručně</t>
  </si>
  <si>
    <t>-1707537237</t>
  </si>
  <si>
    <t>Vyspravení podkladu pro nový obklad - jádrová omítka</t>
  </si>
  <si>
    <t>8</t>
  </si>
  <si>
    <t>642942111</t>
  </si>
  <si>
    <t>Osazování zárubní nebo rámů dveřních kovových do 2,5 m2 na MC</t>
  </si>
  <si>
    <t>-2111391767</t>
  </si>
  <si>
    <t>Montáž zárubní do nově vybouraného otvoru včetně zednického začištění</t>
  </si>
  <si>
    <t>M</t>
  </si>
  <si>
    <t>553311130</t>
  </si>
  <si>
    <t>zárubeň ocelová pro běžné zdění H 110 600 L/P</t>
  </si>
  <si>
    <t>301278112</t>
  </si>
  <si>
    <t>962031133</t>
  </si>
  <si>
    <t>Bourání příček z cihel pálených na MVC tl do 150 mm</t>
  </si>
  <si>
    <t>26275524</t>
  </si>
  <si>
    <t>Bourání otvoru do příčky tl. 150 mm</t>
  </si>
  <si>
    <t>978013191</t>
  </si>
  <si>
    <t>Otlučení vnitřní vápenné nebo vápenocementové omítky stěn stěn v rozsahu do 100 %</t>
  </si>
  <si>
    <t>1208899248</t>
  </si>
  <si>
    <t>Vyspravení podkladu pro nový obklad</t>
  </si>
  <si>
    <t>998011003</t>
  </si>
  <si>
    <t>Přesun hmot pro budovy zděné v do 24 m</t>
  </si>
  <si>
    <t>t</t>
  </si>
  <si>
    <t>1943060345</t>
  </si>
  <si>
    <t>763111314x</t>
  </si>
  <si>
    <t>SDK příčka tl 100 mm W 111 s izolací včetně konstrukce</t>
  </si>
  <si>
    <t>16</t>
  </si>
  <si>
    <t>-1176099383</t>
  </si>
  <si>
    <t>dokončení pro výmalbu</t>
  </si>
  <si>
    <t>998763102</t>
  </si>
  <si>
    <t>Přesun hmot tonážní pro dřevostavby v objektech v do 24 m</t>
  </si>
  <si>
    <t>-1964722798</t>
  </si>
  <si>
    <t>6</t>
  </si>
  <si>
    <t>771571121</t>
  </si>
  <si>
    <t>Montáž podlah z keramických dlaždic režných hladkých do malty do 100ks/m2</t>
  </si>
  <si>
    <t>629814338</t>
  </si>
  <si>
    <t>Včetně spárování, silikonování, ukončení lištou</t>
  </si>
  <si>
    <t>5976111R</t>
  </si>
  <si>
    <t>dlaždice keramické RAKO TAURUS 100 x 100 mm</t>
  </si>
  <si>
    <t>32</t>
  </si>
  <si>
    <t>-1545357045</t>
  </si>
  <si>
    <t>771571810</t>
  </si>
  <si>
    <t>Demontáž podlah z dlaždic keramických kladených do malty</t>
  </si>
  <si>
    <t>-987679931</t>
  </si>
  <si>
    <t>771990112</t>
  </si>
  <si>
    <t>Vyrovnání podkladu samonivelační stěrkou tl 4 mm pevnosti 30 Mpa</t>
  </si>
  <si>
    <t>1696674966</t>
  </si>
  <si>
    <t>Vyspravení podkladu pod novou dlažbu</t>
  </si>
  <si>
    <t>998771103</t>
  </si>
  <si>
    <t>Přesun hmot tonážní pro podlahy z dlaždic v objektech v do 24 m</t>
  </si>
  <si>
    <t>1065881738</t>
  </si>
  <si>
    <t>781411810</t>
  </si>
  <si>
    <t>Demontáž obkladů z obkladaček pórovinových kladených do malty</t>
  </si>
  <si>
    <t>1198061981</t>
  </si>
  <si>
    <t>5</t>
  </si>
  <si>
    <t>781471119</t>
  </si>
  <si>
    <t>Montáž obkladů vnitřních keramických hladkých do 85 ks/m2 kladených do malty</t>
  </si>
  <si>
    <t>-1664546348</t>
  </si>
  <si>
    <t>597611R</t>
  </si>
  <si>
    <t>dlaždice keramické RAKO - 100 x 100 Color One</t>
  </si>
  <si>
    <t>-1096039972</t>
  </si>
  <si>
    <t>998781103</t>
  </si>
  <si>
    <t>Přesun hmot tonážní pro obklady keramické v objektech v do 24 m</t>
  </si>
  <si>
    <t>1905410508</t>
  </si>
  <si>
    <t>13</t>
  </si>
  <si>
    <t>784221101</t>
  </si>
  <si>
    <t>Dvojnásobné bílé malby  ze směsí za sucha dobře otěruvzdorných v místnostech do 3,80 m</t>
  </si>
  <si>
    <t>715216981</t>
  </si>
  <si>
    <t>Např. Primalex Plus - 2x</t>
  </si>
  <si>
    <t>VP - Vícepráce</t>
  </si>
  <si>
    <t>PN</t>
  </si>
  <si>
    <t>A2 - Stavební práce - Podlahy</t>
  </si>
  <si>
    <t xml:space="preserve">    775 - Podlahy skládané</t>
  </si>
  <si>
    <t xml:space="preserve">    776 - Podlahy povlakové</t>
  </si>
  <si>
    <t>633811111</t>
  </si>
  <si>
    <t>Broušení nerovností betonových podlah do 2 mm - stržení šlemu</t>
  </si>
  <si>
    <t>-1042191006</t>
  </si>
  <si>
    <t>Zbroušení stávajícího podkladu</t>
  </si>
  <si>
    <t>20</t>
  </si>
  <si>
    <t>634111113</t>
  </si>
  <si>
    <t>Obvodová dilatace pružnou těsnicí páskou v 80 mm mezi stěnou a mazaninou</t>
  </si>
  <si>
    <t>m</t>
  </si>
  <si>
    <t>1867454072</t>
  </si>
  <si>
    <t>např. Egger 22x40x2400 mm</t>
  </si>
  <si>
    <t>2063492983</t>
  </si>
  <si>
    <t xml:space="preserve">Tvrdá samonivelační stěrka tl. cca 3 mm </t>
  </si>
  <si>
    <t>1882350948</t>
  </si>
  <si>
    <t>23</t>
  </si>
  <si>
    <t>775429121</t>
  </si>
  <si>
    <t>Montáž podlahové lišty přechodové připevněné vruty</t>
  </si>
  <si>
    <t>292569396</t>
  </si>
  <si>
    <t>5534311R</t>
  </si>
  <si>
    <t>Kovová přechodová lišta 1, 25 m</t>
  </si>
  <si>
    <t>556259810</t>
  </si>
  <si>
    <t>18</t>
  </si>
  <si>
    <t>7755411R</t>
  </si>
  <si>
    <t>Dodávka a montáž podlah plovoucích z lamel dýhovaných a laminovaných lepených v drážce š dílce do 150 mm včetně materiálu</t>
  </si>
  <si>
    <t>1583678329</t>
  </si>
  <si>
    <t>Pokládka laminátové plovoucí podlahy (např. Egger DPR Vivo) včetně materiálu</t>
  </si>
  <si>
    <t>19</t>
  </si>
  <si>
    <t>775591191</t>
  </si>
  <si>
    <t>Montáž podložky vyrovnávací a tlumící pro plovoucí podlahy</t>
  </si>
  <si>
    <t>-1200766181</t>
  </si>
  <si>
    <t>6115535R</t>
  </si>
  <si>
    <t>podložka pro kročejový útlum BENEFLOOR PERFORMANCE PLUS tl. 6 mm</t>
  </si>
  <si>
    <t>982388810</t>
  </si>
  <si>
    <t xml:space="preserve">Podložka pod plovoucí podlahu např. Adipan 5,5 mm </t>
  </si>
  <si>
    <t>998775103</t>
  </si>
  <si>
    <t>Přesun hmot tonážní pro podlahy dřevěné v objektech v do 24 m</t>
  </si>
  <si>
    <t>-761232840</t>
  </si>
  <si>
    <t>14</t>
  </si>
  <si>
    <t>776201811</t>
  </si>
  <si>
    <t>Demontáž lepených povlakových podlah bez podložky ručně</t>
  </si>
  <si>
    <t>1568749019</t>
  </si>
  <si>
    <t>Stržení stávajícího PVC</t>
  </si>
  <si>
    <t>776221111</t>
  </si>
  <si>
    <t>Lepení pásů z PVC standardním lepidlem</t>
  </si>
  <si>
    <t>-554620104</t>
  </si>
  <si>
    <t>Pokládka PVC do tl. 2,5 mm</t>
  </si>
  <si>
    <t>284110R</t>
  </si>
  <si>
    <t>PVC heterogenní zátěžové do tl. 2,5 mm</t>
  </si>
  <si>
    <t>-538318524</t>
  </si>
  <si>
    <t>17</t>
  </si>
  <si>
    <t>7763R</t>
  </si>
  <si>
    <t>Pokládka koberce vč. soklu</t>
  </si>
  <si>
    <t>2121406510</t>
  </si>
  <si>
    <t>6975100R</t>
  </si>
  <si>
    <t>koberec zátěžový-vysoká zátěž smyčka, 1500 g/m2</t>
  </si>
  <si>
    <t>-1284816975</t>
  </si>
  <si>
    <t>Dodávka + montáž do ceny 500 kč/m2 (vč. soklové části)</t>
  </si>
  <si>
    <t>22</t>
  </si>
  <si>
    <t>776521R</t>
  </si>
  <si>
    <t>Dodávka a montáž PVC soklu vč. materiálu</t>
  </si>
  <si>
    <t>498906088</t>
  </si>
  <si>
    <t>včetně materiálu</t>
  </si>
  <si>
    <t>998776103</t>
  </si>
  <si>
    <t>Přesun hmot tonážní pro podlahy povlakové v objektech v do 24 m</t>
  </si>
  <si>
    <t>834516763</t>
  </si>
  <si>
    <t>A3 - Stavební práce - Ostatní stavební práce</t>
  </si>
  <si>
    <t xml:space="preserve">    783 - Dokončovací práce - nátěry</t>
  </si>
  <si>
    <t xml:space="preserve">    789 - Povrchové úpravy ocelových konstrukcí a technologických zařízení</t>
  </si>
  <si>
    <t>24</t>
  </si>
  <si>
    <t>783125230</t>
  </si>
  <si>
    <t>Nátěry syntetické OK lehkých "C" barva standardní jednonásobné a 2x email</t>
  </si>
  <si>
    <t>2025731693</t>
  </si>
  <si>
    <t>Nátěr stávajících zárubní včetně obroušení (přebroušení, 1x základní nátěr, 2x vrchní nátěr)</t>
  </si>
  <si>
    <t>25</t>
  </si>
  <si>
    <t>783314340</t>
  </si>
  <si>
    <t>Nátěry olejové otopných těles litinových radiátorů dvojnásobné 2x email a základní</t>
  </si>
  <si>
    <t>-720058550</t>
  </si>
  <si>
    <t>Obroušení stávajícího nátěru, 1xzákladní nátěr, 2xvrchní nátěr</t>
  </si>
  <si>
    <t>26</t>
  </si>
  <si>
    <t>783601811</t>
  </si>
  <si>
    <t>Odstranění nátěrů z dřevěných oken, portálů a výkladců oškrabáním s obroušením</t>
  </si>
  <si>
    <t>-308244311</t>
  </si>
  <si>
    <t>opálení starého nátěru (přebroušení) okna, oprava kytování, tmelení</t>
  </si>
  <si>
    <t>27</t>
  </si>
  <si>
    <t>7836018R</t>
  </si>
  <si>
    <t>Oprava nátěru parapetů (přebroušení, odmaštění, tmelení, 2x zákl.nátěr, 2x vrchní nátěr)</t>
  </si>
  <si>
    <t>-806371035</t>
  </si>
  <si>
    <t>7836211R</t>
  </si>
  <si>
    <t>Nátěry truhlářských konstrukcí 1x základní nátěr, 2x vrchní nátěr</t>
  </si>
  <si>
    <t>-804499646</t>
  </si>
  <si>
    <t>Nátěr okna (1050x1700mm), 6ks</t>
  </si>
  <si>
    <t>789121240</t>
  </si>
  <si>
    <t>Odmaštění ocelových konstrukcí třídy I</t>
  </si>
  <si>
    <t>-102264482</t>
  </si>
  <si>
    <t>odmaštění stávajících zárubní před následným nátěrem</t>
  </si>
  <si>
    <t>A4 - Stavební práce - Úpravy povrchů vnější</t>
  </si>
  <si>
    <t>622131121</t>
  </si>
  <si>
    <t>Penetrace akrylát-silikon vnějších stěn nanášená ručně</t>
  </si>
  <si>
    <t>-1227927675</t>
  </si>
  <si>
    <t>31</t>
  </si>
  <si>
    <t>622321141</t>
  </si>
  <si>
    <t>Vápenocementová omítka štuková dvouvrstvá vnějších stěn nanášená ručně</t>
  </si>
  <si>
    <t>322010328</t>
  </si>
  <si>
    <t>30</t>
  </si>
  <si>
    <t>622321191</t>
  </si>
  <si>
    <t>Příplatek k vápenocementové omítce vnějších stěn za každých dalších 5 mm tloušťky ručně</t>
  </si>
  <si>
    <t>-1062926927</t>
  </si>
  <si>
    <t>tl. jádrové omítky 20-40 mm (pozn.v položce č. 31 naceněno 15 mm jádrové omítky)</t>
  </si>
  <si>
    <t>29</t>
  </si>
  <si>
    <t>622321391</t>
  </si>
  <si>
    <t>Příplatek k vápenocementové omítce vnějších stěn za každých dalších 5 mm tloušťky strojně</t>
  </si>
  <si>
    <t>819182426</t>
  </si>
  <si>
    <t>tl. jádrové omítky do 20 mm (pozn.v položce č. 31 naceněno 15 mm jádrové omítky)</t>
  </si>
  <si>
    <t>33</t>
  </si>
  <si>
    <t>622611102</t>
  </si>
  <si>
    <t>Nátěr silikátový jednonásobný vnějších omítaných stěn bez penetrace provedený ručně</t>
  </si>
  <si>
    <t>340630289</t>
  </si>
  <si>
    <t>35</t>
  </si>
  <si>
    <t>941112131</t>
  </si>
  <si>
    <t>Montáž lešení řadového trubkového lehkého bez podlah zatížení do 200 kg/m2 š do 1,5 m v do 10 m</t>
  </si>
  <si>
    <t>596520699</t>
  </si>
  <si>
    <t>36</t>
  </si>
  <si>
    <t>941112211</t>
  </si>
  <si>
    <t>Příplatek k lešení řadovému trubkovému lehkému bez podlah š 0,9 m v 10m za první a ZKD den použití</t>
  </si>
  <si>
    <t>800340144</t>
  </si>
  <si>
    <t>odhad 10 dní práce na lešení</t>
  </si>
  <si>
    <t>37</t>
  </si>
  <si>
    <t>941112831</t>
  </si>
  <si>
    <t>Demontáž lešení řadového trubkového lehkého bez podlah zatížení do 200 kg/m2 š do 1,5 m v do 10 m</t>
  </si>
  <si>
    <t>1362151085</t>
  </si>
  <si>
    <t>28</t>
  </si>
  <si>
    <t>985111111</t>
  </si>
  <si>
    <t>Otlučení omítek stěn</t>
  </si>
  <si>
    <t>-1307392983</t>
  </si>
  <si>
    <t>-58745110</t>
  </si>
  <si>
    <t>34</t>
  </si>
  <si>
    <t>784312R</t>
  </si>
  <si>
    <t>Nátěr fasády vápennou barvou</t>
  </si>
  <si>
    <t>-733218239</t>
  </si>
  <si>
    <t>A5 - Stavební práce - Komunikace</t>
  </si>
  <si>
    <t xml:space="preserve">    1 - Zemní práce</t>
  </si>
  <si>
    <t xml:space="preserve">    5 - Komunikace pozemní</t>
  </si>
  <si>
    <t xml:space="preserve">    997 - Přesun sutě</t>
  </si>
  <si>
    <t>M - Práce a dodávky M</t>
  </si>
  <si>
    <t xml:space="preserve">    46-M - Zemní práce při extr.mont.pracích</t>
  </si>
  <si>
    <t>113106111</t>
  </si>
  <si>
    <t>Rozebrání dlažeb komunikací pro pěší z mozaiky</t>
  </si>
  <si>
    <t>-1174846429</t>
  </si>
  <si>
    <t>113107121</t>
  </si>
  <si>
    <t>Odstranění podkladu pl do 50 m2 z kameniva drceného tl 100 mm</t>
  </si>
  <si>
    <t>1505156180</t>
  </si>
  <si>
    <t>Podklad pod dlažbu</t>
  </si>
  <si>
    <t>39</t>
  </si>
  <si>
    <t>181202301</t>
  </si>
  <si>
    <t>Úprava pláně na násypech bez zhutnění</t>
  </si>
  <si>
    <t>-1947993536</t>
  </si>
  <si>
    <t>40</t>
  </si>
  <si>
    <t>59141111R</t>
  </si>
  <si>
    <t>Kladení dlažby z mozaiky a kostek kamenných komunikací pro pěší lože z kameniva</t>
  </si>
  <si>
    <t>-303550200</t>
  </si>
  <si>
    <t>Podklad štěrkodrť tl. 50 mm</t>
  </si>
  <si>
    <t>997013501</t>
  </si>
  <si>
    <t>Odvoz suti a vybouraných hmot na skládku nebo meziskládku do 1 km se složením</t>
  </si>
  <si>
    <t>186102041</t>
  </si>
  <si>
    <t>Odstraněný podklad pod dlažbu</t>
  </si>
  <si>
    <t>997013509</t>
  </si>
  <si>
    <t>Příplatek k odvozu suti a vybouraných hmot na skládku ZKD 1 km přes 1 km</t>
  </si>
  <si>
    <t>-210941997</t>
  </si>
  <si>
    <t>997221855</t>
  </si>
  <si>
    <t>Poplatek za uložení odpadu z kameniva na skládce (skládkovné)</t>
  </si>
  <si>
    <t>1401596622</t>
  </si>
  <si>
    <t>41</t>
  </si>
  <si>
    <t>58380010R</t>
  </si>
  <si>
    <t xml:space="preserve">mozaika dlažební - pražská kostka 50x50 mm </t>
  </si>
  <si>
    <t>128</t>
  </si>
  <si>
    <t>-2032263186</t>
  </si>
  <si>
    <t>42</t>
  </si>
  <si>
    <t>583800R</t>
  </si>
  <si>
    <t>Kostka kamenná 8/10 barva žula</t>
  </si>
  <si>
    <t>-1955546476</t>
  </si>
  <si>
    <t>460650173</t>
  </si>
  <si>
    <t>Očištění kostek kamenných mozaikových z rozebraných dlažeb</t>
  </si>
  <si>
    <t>64</t>
  </si>
  <si>
    <t>1930800817</t>
  </si>
  <si>
    <t>B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</si>
  <si>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</si>
  <si>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</si>
  <si>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</si>
  <si>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52</t>
  </si>
  <si>
    <t>3462443R</t>
  </si>
  <si>
    <t>Zazdívka o tl 50 mm rýh, nik nebo kapes pomocí tvarovek (např. YTONG), vč. zednického začištění</t>
  </si>
  <si>
    <t>1213126157</t>
  </si>
  <si>
    <t>Zazdění drážky pro stoupací potrubí</t>
  </si>
  <si>
    <t>53</t>
  </si>
  <si>
    <t>3462443R2</t>
  </si>
  <si>
    <t>Zazdívka rýh ve zdivu cihelném pro připojovacé potrubí k jednotl. zařiz. předmětům - 1x umyvadlo vč. zednického začištění</t>
  </si>
  <si>
    <t>-841435454</t>
  </si>
  <si>
    <t>974031132</t>
  </si>
  <si>
    <t>Vysekání rýh ve zdivu cihelném hl do 50 mm š do 70 mm</t>
  </si>
  <si>
    <t>-1290347253</t>
  </si>
  <si>
    <t>Vysekání drážky pro výměnu vedení zdrav. instalací</t>
  </si>
  <si>
    <t>54</t>
  </si>
  <si>
    <t>974R</t>
  </si>
  <si>
    <t>Zapravení drážek pro rozvody elektroinstalací ve zděných stěnách</t>
  </si>
  <si>
    <t>133382426</t>
  </si>
  <si>
    <t>1056297920</t>
  </si>
  <si>
    <t>43</t>
  </si>
  <si>
    <t>721140806R</t>
  </si>
  <si>
    <t>Demontáž potrubí litinové do DN 200 s vysekáním ze zdi</t>
  </si>
  <si>
    <t>1406314818</t>
  </si>
  <si>
    <t>50</t>
  </si>
  <si>
    <t>721174042</t>
  </si>
  <si>
    <t>Potrubí kanalizační z PP připojovací systém HT DN 40</t>
  </si>
  <si>
    <t>-281899788</t>
  </si>
  <si>
    <t>49</t>
  </si>
  <si>
    <t>721174044R</t>
  </si>
  <si>
    <t>Potrubí kanalizační z PP připojovací systém HT DN 75 x 1,8</t>
  </si>
  <si>
    <t>1283697125</t>
  </si>
  <si>
    <t>51</t>
  </si>
  <si>
    <t>721194104</t>
  </si>
  <si>
    <t>Vyvedení a upevnění odpadních výpustek DN 40</t>
  </si>
  <si>
    <t>940261879</t>
  </si>
  <si>
    <t>D 40 x 1,8</t>
  </si>
  <si>
    <t>44</t>
  </si>
  <si>
    <t>722130803</t>
  </si>
  <si>
    <t>Demontáž potrubí ocelové pozinkované závitové do DN 50</t>
  </si>
  <si>
    <t>-620347443</t>
  </si>
  <si>
    <t>46</t>
  </si>
  <si>
    <t>722174002</t>
  </si>
  <si>
    <t>Potrubí vodovodní plastové PPR svar polyfuze PN 16 D 20 x 2,8 mm</t>
  </si>
  <si>
    <t>1010532502</t>
  </si>
  <si>
    <t>45</t>
  </si>
  <si>
    <t>722174003</t>
  </si>
  <si>
    <t>Potrubí vodovodní plastové PPR svar polyfuze PN 16 D 25 x 3,5 mm</t>
  </si>
  <si>
    <t>-944582676</t>
  </si>
  <si>
    <t>56</t>
  </si>
  <si>
    <t>7252108R</t>
  </si>
  <si>
    <t>Demontáž a zpětná montáž umyvadel včetně výtokových armatur, konzolí pro zavěšení, stojánkové baterie</t>
  </si>
  <si>
    <t>soubor</t>
  </si>
  <si>
    <t>1898698405</t>
  </si>
  <si>
    <t>57</t>
  </si>
  <si>
    <t>725980123R</t>
  </si>
  <si>
    <t>Dvířka revizní 30/30 k vodovodním uzávěrům</t>
  </si>
  <si>
    <t>-349650768</t>
  </si>
  <si>
    <t>plastová</t>
  </si>
  <si>
    <t>58</t>
  </si>
  <si>
    <t>725R</t>
  </si>
  <si>
    <t>Přemístění stávajících vývodů nástěnné baterie pod umyvadlo (pro stojánk. baterii) vč. montáže rohových ventilů a zednického začištění</t>
  </si>
  <si>
    <t>-1620009019</t>
  </si>
  <si>
    <t>55</t>
  </si>
  <si>
    <t>763121411R</t>
  </si>
  <si>
    <t>SDK stěna předsazená tl 62,5 mm profil CW+UW 50 deska 1xA 12,5 bez TI EI 15 včetně úprav pro uchycení umyvadla</t>
  </si>
  <si>
    <t>-1561577940</t>
  </si>
  <si>
    <t>763172312</t>
  </si>
  <si>
    <t>Montáž revizních dvířek SDK kcí vel. 300x300 mm</t>
  </si>
  <si>
    <t>-282831001</t>
  </si>
  <si>
    <t>C - Elektroinstalace</t>
  </si>
  <si>
    <t xml:space="preserve">    748 - Elektromontáže - osvětlovací zařízení a svítidla</t>
  </si>
  <si>
    <t>60</t>
  </si>
  <si>
    <t>741R</t>
  </si>
  <si>
    <t>Elektro páce silnoproud - přemístění el. přívodu světla včetně drážkování a konečného zapravení</t>
  </si>
  <si>
    <t>1021057096</t>
  </si>
  <si>
    <t>61</t>
  </si>
  <si>
    <t>741R1</t>
  </si>
  <si>
    <t>Přemístění vypínače vč. drážkování, konečeného zapravení, dodávky a montáže rámečku, těla a ovladače</t>
  </si>
  <si>
    <t>1446040287</t>
  </si>
  <si>
    <t>59</t>
  </si>
  <si>
    <t>74811R-D</t>
  </si>
  <si>
    <t>Demontáž a zpětná montáž stávajícíh svítidel</t>
  </si>
  <si>
    <t>1926750094</t>
  </si>
  <si>
    <t>D - Ostatní položky</t>
  </si>
  <si>
    <t>VRN - Vedlejší rozpočtové náklady</t>
  </si>
  <si>
    <t xml:space="preserve">    VRN8 - Přesun stavebních kapacit</t>
  </si>
  <si>
    <t>9529020R</t>
  </si>
  <si>
    <t>Závěrečný úklid a přesun hmot v rámci objektu</t>
  </si>
  <si>
    <t>kpl</t>
  </si>
  <si>
    <t>2053235403</t>
  </si>
  <si>
    <t>081103R</t>
  </si>
  <si>
    <t>Doprava mimo Prahu</t>
  </si>
  <si>
    <t>km</t>
  </si>
  <si>
    <t>1024</t>
  </si>
  <si>
    <t>-760132370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</si>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</sst>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3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30" fillId="0" borderId="33" xfId="0" applyFont="1" applyBorder="1" applyAlignment="1" applyProtection="1">
      <alignment horizontal="center" vertical="center"/>
      <protection/>
    </xf>
    <xf numFmtId="49" fontId="30" fillId="0" borderId="33" xfId="0" applyNumberFormat="1" applyFont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center" vertical="center" wrapText="1"/>
      <protection/>
    </xf>
    <xf numFmtId="168" fontId="30" fillId="0" borderId="3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top" wrapText="1"/>
      <protection/>
    </xf>
    <xf numFmtId="0" fontId="30" fillId="0" borderId="33" xfId="0" applyFont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left" vertical="center"/>
      <protection/>
    </xf>
    <xf numFmtId="164" fontId="30" fillId="34" borderId="33" xfId="0" applyNumberFormat="1" applyFont="1" applyFill="1" applyBorder="1" applyAlignment="1">
      <alignment horizontal="right" vertical="center"/>
    </xf>
    <xf numFmtId="164" fontId="30" fillId="0" borderId="33" xfId="0" applyNumberFormat="1" applyFont="1" applyBorder="1" applyAlignment="1" applyProtection="1">
      <alignment horizontal="righ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70" fillId="33" borderId="0" xfId="36" applyFont="1" applyFill="1" applyAlignment="1" applyProtection="1">
      <alignment horizontal="center" vertical="center"/>
      <protection/>
    </xf>
    <xf numFmtId="164" fontId="18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A96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456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760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099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F32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FAE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F11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698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B3B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A96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456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760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099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F32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FAE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F11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698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B3B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40" sqref="A40:IV7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56" t="s">
        <v>0</v>
      </c>
      <c r="B1" s="157"/>
      <c r="C1" s="157"/>
      <c r="D1" s="158" t="s">
        <v>1</v>
      </c>
      <c r="E1" s="157"/>
      <c r="F1" s="157"/>
      <c r="G1" s="157"/>
      <c r="H1" s="157"/>
      <c r="I1" s="157"/>
      <c r="J1" s="157"/>
      <c r="K1" s="159" t="s">
        <v>551</v>
      </c>
      <c r="L1" s="159"/>
      <c r="M1" s="159"/>
      <c r="N1" s="159"/>
      <c r="O1" s="159"/>
      <c r="P1" s="159"/>
      <c r="Q1" s="159"/>
      <c r="R1" s="159"/>
      <c r="S1" s="159"/>
      <c r="T1" s="157"/>
      <c r="U1" s="157"/>
      <c r="V1" s="157"/>
      <c r="W1" s="159" t="s">
        <v>552</v>
      </c>
      <c r="X1" s="159"/>
      <c r="Y1" s="159"/>
      <c r="Z1" s="159"/>
      <c r="AA1" s="159"/>
      <c r="AB1" s="159"/>
      <c r="AC1" s="159"/>
      <c r="AD1" s="159"/>
      <c r="AE1" s="159"/>
      <c r="AF1" s="159"/>
      <c r="AG1" s="157"/>
      <c r="AH1" s="15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1" t="s">
        <v>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R2" s="200" t="s">
        <v>6</v>
      </c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63" t="s">
        <v>10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68" t="s">
        <v>15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1"/>
      <c r="AQ5" s="12"/>
      <c r="BE5" s="165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69" t="s">
        <v>18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1"/>
      <c r="AQ6" s="12"/>
      <c r="BE6" s="162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62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62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2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 t="s">
        <v>31</v>
      </c>
      <c r="AO10" s="11"/>
      <c r="AP10" s="11"/>
      <c r="AQ10" s="12"/>
      <c r="BE10" s="162"/>
      <c r="BS10" s="6" t="s">
        <v>19</v>
      </c>
    </row>
    <row r="11" spans="2:71" s="2" customFormat="1" ht="19.5" customHeight="1">
      <c r="B11" s="10"/>
      <c r="C11" s="11"/>
      <c r="D11" s="11"/>
      <c r="E11" s="16" t="s">
        <v>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33</v>
      </c>
      <c r="AL11" s="11"/>
      <c r="AM11" s="11"/>
      <c r="AN11" s="16" t="s">
        <v>34</v>
      </c>
      <c r="AO11" s="11"/>
      <c r="AP11" s="11"/>
      <c r="AQ11" s="12"/>
      <c r="BE11" s="162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2"/>
      <c r="BS12" s="6" t="s">
        <v>19</v>
      </c>
    </row>
    <row r="13" spans="2:71" s="2" customFormat="1" ht="15" customHeight="1">
      <c r="B13" s="10"/>
      <c r="C13" s="11"/>
      <c r="D13" s="18" t="s">
        <v>35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36</v>
      </c>
      <c r="AO13" s="11"/>
      <c r="AP13" s="11"/>
      <c r="AQ13" s="12"/>
      <c r="BE13" s="162"/>
      <c r="BS13" s="6" t="s">
        <v>19</v>
      </c>
    </row>
    <row r="14" spans="2:71" s="2" customFormat="1" ht="15.75" customHeight="1">
      <c r="B14" s="10"/>
      <c r="C14" s="11"/>
      <c r="D14" s="11"/>
      <c r="E14" s="170" t="s">
        <v>36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8" t="s">
        <v>33</v>
      </c>
      <c r="AL14" s="11"/>
      <c r="AM14" s="11"/>
      <c r="AN14" s="20" t="s">
        <v>36</v>
      </c>
      <c r="AO14" s="11"/>
      <c r="AP14" s="11"/>
      <c r="AQ14" s="12"/>
      <c r="BE14" s="162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2"/>
      <c r="BS15" s="6" t="s">
        <v>4</v>
      </c>
    </row>
    <row r="16" spans="2:71" s="2" customFormat="1" ht="15" customHeight="1">
      <c r="B16" s="10"/>
      <c r="C16" s="11"/>
      <c r="D16" s="18" t="s">
        <v>37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62"/>
      <c r="BS16" s="6" t="s">
        <v>4</v>
      </c>
    </row>
    <row r="17" spans="2:71" s="2" customFormat="1" ht="19.5" customHeight="1">
      <c r="B17" s="10"/>
      <c r="C17" s="11"/>
      <c r="D17" s="11"/>
      <c r="E17" s="16" t="s">
        <v>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33</v>
      </c>
      <c r="AL17" s="11"/>
      <c r="AM17" s="11"/>
      <c r="AN17" s="16"/>
      <c r="AO17" s="11"/>
      <c r="AP17" s="11"/>
      <c r="AQ17" s="12"/>
      <c r="BE17" s="162"/>
      <c r="BS17" s="6" t="s">
        <v>38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2"/>
      <c r="BS18" s="6" t="s">
        <v>7</v>
      </c>
    </row>
    <row r="19" spans="2:71" s="2" customFormat="1" ht="15" customHeight="1">
      <c r="B19" s="10"/>
      <c r="C19" s="11"/>
      <c r="D19" s="18" t="s">
        <v>39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62"/>
      <c r="BS19" s="6" t="s">
        <v>7</v>
      </c>
    </row>
    <row r="20" spans="2:57" s="2" customFormat="1" ht="15.75" customHeight="1">
      <c r="B20" s="10"/>
      <c r="C20" s="11"/>
      <c r="D20" s="11"/>
      <c r="E20" s="16" t="s">
        <v>24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33</v>
      </c>
      <c r="AL20" s="11"/>
      <c r="AM20" s="11"/>
      <c r="AN20" s="16"/>
      <c r="AO20" s="11"/>
      <c r="AP20" s="11"/>
      <c r="AQ20" s="12"/>
      <c r="BE20" s="162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2"/>
    </row>
    <row r="22" spans="2:57" s="2" customFormat="1" ht="15.75" customHeight="1">
      <c r="B22" s="10"/>
      <c r="C22" s="11"/>
      <c r="D22" s="18" t="s">
        <v>40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62"/>
    </row>
    <row r="23" spans="2:57" s="2" customFormat="1" ht="15.75" customHeight="1">
      <c r="B23" s="10"/>
      <c r="C23" s="11"/>
      <c r="D23" s="11"/>
      <c r="E23" s="171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1"/>
      <c r="AP23" s="11"/>
      <c r="AQ23" s="12"/>
      <c r="BE23" s="162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62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62"/>
    </row>
    <row r="26" spans="2:57" s="2" customFormat="1" ht="15" customHeight="1">
      <c r="B26" s="10"/>
      <c r="C26" s="11"/>
      <c r="D26" s="22" t="s">
        <v>41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72">
        <f>ROUND($AG$87,2)</f>
        <v>0</v>
      </c>
      <c r="AL26" s="164"/>
      <c r="AM26" s="164"/>
      <c r="AN26" s="164"/>
      <c r="AO26" s="164"/>
      <c r="AP26" s="11"/>
      <c r="AQ26" s="12"/>
      <c r="BE26" s="162"/>
    </row>
    <row r="27" spans="2:57" s="2" customFormat="1" ht="15" customHeight="1">
      <c r="B27" s="10"/>
      <c r="C27" s="11"/>
      <c r="D27" s="22" t="s">
        <v>42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72">
        <f>ROUND($AG$97,2)</f>
        <v>0</v>
      </c>
      <c r="AL27" s="164"/>
      <c r="AM27" s="164"/>
      <c r="AN27" s="164"/>
      <c r="AO27" s="164"/>
      <c r="AP27" s="11"/>
      <c r="AQ27" s="12"/>
      <c r="BE27" s="162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66"/>
    </row>
    <row r="29" spans="2:57" s="6" customFormat="1" ht="27" customHeight="1">
      <c r="B29" s="23"/>
      <c r="C29" s="24"/>
      <c r="D29" s="26" t="s">
        <v>43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73">
        <f>ROUND($AK$26+$AK$27,2)</f>
        <v>0</v>
      </c>
      <c r="AL29" s="174"/>
      <c r="AM29" s="174"/>
      <c r="AN29" s="174"/>
      <c r="AO29" s="174"/>
      <c r="AP29" s="24"/>
      <c r="AQ29" s="25"/>
      <c r="BE29" s="166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66"/>
    </row>
    <row r="31" spans="2:57" s="6" customFormat="1" ht="15" customHeight="1">
      <c r="B31" s="28"/>
      <c r="C31" s="29"/>
      <c r="D31" s="29" t="s">
        <v>44</v>
      </c>
      <c r="E31" s="29"/>
      <c r="F31" s="29" t="s">
        <v>45</v>
      </c>
      <c r="G31" s="29"/>
      <c r="H31" s="29"/>
      <c r="I31" s="29"/>
      <c r="J31" s="29"/>
      <c r="K31" s="29"/>
      <c r="L31" s="175">
        <v>0.21</v>
      </c>
      <c r="M31" s="176"/>
      <c r="N31" s="176"/>
      <c r="O31" s="176"/>
      <c r="P31" s="29"/>
      <c r="Q31" s="29"/>
      <c r="R31" s="29"/>
      <c r="S31" s="29"/>
      <c r="T31" s="31" t="s">
        <v>46</v>
      </c>
      <c r="U31" s="29"/>
      <c r="V31" s="29"/>
      <c r="W31" s="177">
        <f>ROUND($AZ$87+SUM($CD$98:$CD$102),2)</f>
        <v>0</v>
      </c>
      <c r="X31" s="176"/>
      <c r="Y31" s="176"/>
      <c r="Z31" s="176"/>
      <c r="AA31" s="176"/>
      <c r="AB31" s="176"/>
      <c r="AC31" s="176"/>
      <c r="AD31" s="176"/>
      <c r="AE31" s="176"/>
      <c r="AF31" s="29"/>
      <c r="AG31" s="29"/>
      <c r="AH31" s="29"/>
      <c r="AI31" s="29"/>
      <c r="AJ31" s="29"/>
      <c r="AK31" s="177">
        <f>ROUND($AV$87+SUM($BY$98:$BY$102),2)</f>
        <v>0</v>
      </c>
      <c r="AL31" s="176"/>
      <c r="AM31" s="176"/>
      <c r="AN31" s="176"/>
      <c r="AO31" s="176"/>
      <c r="AP31" s="29"/>
      <c r="AQ31" s="32"/>
      <c r="BE31" s="167"/>
    </row>
    <row r="32" spans="2:57" s="6" customFormat="1" ht="15" customHeight="1">
      <c r="B32" s="28"/>
      <c r="C32" s="29"/>
      <c r="D32" s="29"/>
      <c r="E32" s="29"/>
      <c r="F32" s="29" t="s">
        <v>47</v>
      </c>
      <c r="G32" s="29"/>
      <c r="H32" s="29"/>
      <c r="I32" s="29"/>
      <c r="J32" s="29"/>
      <c r="K32" s="29"/>
      <c r="L32" s="175">
        <v>0.15</v>
      </c>
      <c r="M32" s="176"/>
      <c r="N32" s="176"/>
      <c r="O32" s="176"/>
      <c r="P32" s="29"/>
      <c r="Q32" s="29"/>
      <c r="R32" s="29"/>
      <c r="S32" s="29"/>
      <c r="T32" s="31" t="s">
        <v>46</v>
      </c>
      <c r="U32" s="29"/>
      <c r="V32" s="29"/>
      <c r="W32" s="177">
        <f>ROUND($BA$87+SUM($CE$98:$CE$102),2)</f>
        <v>0</v>
      </c>
      <c r="X32" s="176"/>
      <c r="Y32" s="176"/>
      <c r="Z32" s="176"/>
      <c r="AA32" s="176"/>
      <c r="AB32" s="176"/>
      <c r="AC32" s="176"/>
      <c r="AD32" s="176"/>
      <c r="AE32" s="176"/>
      <c r="AF32" s="29"/>
      <c r="AG32" s="29"/>
      <c r="AH32" s="29"/>
      <c r="AI32" s="29"/>
      <c r="AJ32" s="29"/>
      <c r="AK32" s="177">
        <f>ROUND($AW$87+SUM($BZ$98:$BZ$102),2)</f>
        <v>0</v>
      </c>
      <c r="AL32" s="176"/>
      <c r="AM32" s="176"/>
      <c r="AN32" s="176"/>
      <c r="AO32" s="176"/>
      <c r="AP32" s="29"/>
      <c r="AQ32" s="32"/>
      <c r="BE32" s="167"/>
    </row>
    <row r="33" spans="2:57" s="6" customFormat="1" ht="15" customHeight="1" hidden="1">
      <c r="B33" s="28"/>
      <c r="C33" s="29"/>
      <c r="D33" s="29"/>
      <c r="E33" s="29"/>
      <c r="F33" s="29" t="s">
        <v>48</v>
      </c>
      <c r="G33" s="29"/>
      <c r="H33" s="29"/>
      <c r="I33" s="29"/>
      <c r="J33" s="29"/>
      <c r="K33" s="29"/>
      <c r="L33" s="175">
        <v>0.21</v>
      </c>
      <c r="M33" s="176"/>
      <c r="N33" s="176"/>
      <c r="O33" s="176"/>
      <c r="P33" s="29"/>
      <c r="Q33" s="29"/>
      <c r="R33" s="29"/>
      <c r="S33" s="29"/>
      <c r="T33" s="31" t="s">
        <v>46</v>
      </c>
      <c r="U33" s="29"/>
      <c r="V33" s="29"/>
      <c r="W33" s="177">
        <f>ROUND($BB$87+SUM($CF$98:$CF$102),2)</f>
        <v>0</v>
      </c>
      <c r="X33" s="176"/>
      <c r="Y33" s="176"/>
      <c r="Z33" s="176"/>
      <c r="AA33" s="176"/>
      <c r="AB33" s="176"/>
      <c r="AC33" s="176"/>
      <c r="AD33" s="176"/>
      <c r="AE33" s="176"/>
      <c r="AF33" s="29"/>
      <c r="AG33" s="29"/>
      <c r="AH33" s="29"/>
      <c r="AI33" s="29"/>
      <c r="AJ33" s="29"/>
      <c r="AK33" s="177">
        <v>0</v>
      </c>
      <c r="AL33" s="176"/>
      <c r="AM33" s="176"/>
      <c r="AN33" s="176"/>
      <c r="AO33" s="176"/>
      <c r="AP33" s="29"/>
      <c r="AQ33" s="32"/>
      <c r="BE33" s="167"/>
    </row>
    <row r="34" spans="2:57" s="6" customFormat="1" ht="15" customHeight="1" hidden="1">
      <c r="B34" s="28"/>
      <c r="C34" s="29"/>
      <c r="D34" s="29"/>
      <c r="E34" s="29"/>
      <c r="F34" s="29" t="s">
        <v>49</v>
      </c>
      <c r="G34" s="29"/>
      <c r="H34" s="29"/>
      <c r="I34" s="29"/>
      <c r="J34" s="29"/>
      <c r="K34" s="29"/>
      <c r="L34" s="175">
        <v>0.15</v>
      </c>
      <c r="M34" s="176"/>
      <c r="N34" s="176"/>
      <c r="O34" s="176"/>
      <c r="P34" s="29"/>
      <c r="Q34" s="29"/>
      <c r="R34" s="29"/>
      <c r="S34" s="29"/>
      <c r="T34" s="31" t="s">
        <v>46</v>
      </c>
      <c r="U34" s="29"/>
      <c r="V34" s="29"/>
      <c r="W34" s="177">
        <f>ROUND($BC$87+SUM($CG$98:$CG$102),2)</f>
        <v>0</v>
      </c>
      <c r="X34" s="176"/>
      <c r="Y34" s="176"/>
      <c r="Z34" s="176"/>
      <c r="AA34" s="176"/>
      <c r="AB34" s="176"/>
      <c r="AC34" s="176"/>
      <c r="AD34" s="176"/>
      <c r="AE34" s="176"/>
      <c r="AF34" s="29"/>
      <c r="AG34" s="29"/>
      <c r="AH34" s="29"/>
      <c r="AI34" s="29"/>
      <c r="AJ34" s="29"/>
      <c r="AK34" s="177">
        <v>0</v>
      </c>
      <c r="AL34" s="176"/>
      <c r="AM34" s="176"/>
      <c r="AN34" s="176"/>
      <c r="AO34" s="176"/>
      <c r="AP34" s="29"/>
      <c r="AQ34" s="32"/>
      <c r="BE34" s="167"/>
    </row>
    <row r="35" spans="2:43" s="6" customFormat="1" ht="15" customHeight="1" hidden="1">
      <c r="B35" s="28"/>
      <c r="C35" s="29"/>
      <c r="D35" s="29"/>
      <c r="E35" s="29"/>
      <c r="F35" s="29" t="s">
        <v>50</v>
      </c>
      <c r="G35" s="29"/>
      <c r="H35" s="29"/>
      <c r="I35" s="29"/>
      <c r="J35" s="29"/>
      <c r="K35" s="29"/>
      <c r="L35" s="175">
        <v>0</v>
      </c>
      <c r="M35" s="176"/>
      <c r="N35" s="176"/>
      <c r="O35" s="176"/>
      <c r="P35" s="29"/>
      <c r="Q35" s="29"/>
      <c r="R35" s="29"/>
      <c r="S35" s="29"/>
      <c r="T35" s="31" t="s">
        <v>46</v>
      </c>
      <c r="U35" s="29"/>
      <c r="V35" s="29"/>
      <c r="W35" s="177">
        <f>ROUND($BD$87+SUM($CH$98:$CH$102),2)</f>
        <v>0</v>
      </c>
      <c r="X35" s="176"/>
      <c r="Y35" s="176"/>
      <c r="Z35" s="176"/>
      <c r="AA35" s="176"/>
      <c r="AB35" s="176"/>
      <c r="AC35" s="176"/>
      <c r="AD35" s="176"/>
      <c r="AE35" s="176"/>
      <c r="AF35" s="29"/>
      <c r="AG35" s="29"/>
      <c r="AH35" s="29"/>
      <c r="AI35" s="29"/>
      <c r="AJ35" s="29"/>
      <c r="AK35" s="177">
        <v>0</v>
      </c>
      <c r="AL35" s="176"/>
      <c r="AM35" s="176"/>
      <c r="AN35" s="176"/>
      <c r="AO35" s="176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51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52</v>
      </c>
      <c r="U37" s="35"/>
      <c r="V37" s="35"/>
      <c r="W37" s="35"/>
      <c r="X37" s="178" t="s">
        <v>53</v>
      </c>
      <c r="Y37" s="179"/>
      <c r="Z37" s="179"/>
      <c r="AA37" s="179"/>
      <c r="AB37" s="179"/>
      <c r="AC37" s="35"/>
      <c r="AD37" s="35"/>
      <c r="AE37" s="35"/>
      <c r="AF37" s="35"/>
      <c r="AG37" s="35"/>
      <c r="AH37" s="35"/>
      <c r="AI37" s="35"/>
      <c r="AJ37" s="35"/>
      <c r="AK37" s="180">
        <f>SUM($AK$29:$AK$35)</f>
        <v>0</v>
      </c>
      <c r="AL37" s="179"/>
      <c r="AM37" s="179"/>
      <c r="AN37" s="179"/>
      <c r="AO37" s="181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 hidden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 hidden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 hidden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 hidden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 hidden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 hidden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 hidden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 hidden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 hidden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 hidden="1">
      <c r="B49" s="23"/>
      <c r="C49" s="24"/>
      <c r="D49" s="37" t="s">
        <v>54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55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 hidden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 hidden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 hidden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 hidden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 hidden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 hidden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 hidden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 hidden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 hidden="1">
      <c r="B58" s="23"/>
      <c r="C58" s="24"/>
      <c r="D58" s="42" t="s">
        <v>56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57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56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57</v>
      </c>
      <c r="AN58" s="43"/>
      <c r="AO58" s="45"/>
      <c r="AP58" s="24"/>
      <c r="AQ58" s="25"/>
    </row>
    <row r="59" spans="2:43" s="2" customFormat="1" ht="14.25" customHeight="1" hidden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 hidden="1">
      <c r="B60" s="23"/>
      <c r="C60" s="24"/>
      <c r="D60" s="37" t="s">
        <v>58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59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 hidden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 hidden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 hidden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 hidden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 hidden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 hidden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 hidden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 hidden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 hidden="1">
      <c r="B69" s="23"/>
      <c r="C69" s="24"/>
      <c r="D69" s="42" t="s">
        <v>56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57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56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57</v>
      </c>
      <c r="AN69" s="43"/>
      <c r="AO69" s="45"/>
      <c r="AP69" s="24"/>
      <c r="AQ69" s="25"/>
    </row>
    <row r="70" spans="2:43" s="6" customFormat="1" ht="7.5" customHeight="1" hidden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 hidden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2" ht="14.25" customHeight="1" hidden="1"/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63" t="s">
        <v>60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20161023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183" t="str">
        <f>$K$6</f>
        <v>UK-stavební práce</v>
      </c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 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23.10.2016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Univerzita Karlova - Správa budov a zařízení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37</v>
      </c>
      <c r="AJ82" s="24"/>
      <c r="AK82" s="24"/>
      <c r="AL82" s="24"/>
      <c r="AM82" s="168" t="str">
        <f>IF($E$17="","",$E$17)</f>
        <v> </v>
      </c>
      <c r="AN82" s="182"/>
      <c r="AO82" s="182"/>
      <c r="AP82" s="182"/>
      <c r="AQ82" s="25"/>
      <c r="AS82" s="185" t="s">
        <v>61</v>
      </c>
      <c r="AT82" s="186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35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39</v>
      </c>
      <c r="AJ83" s="24"/>
      <c r="AK83" s="24"/>
      <c r="AL83" s="24"/>
      <c r="AM83" s="168" t="str">
        <f>IF($E$20="","",$E$20)</f>
        <v> </v>
      </c>
      <c r="AN83" s="182"/>
      <c r="AO83" s="182"/>
      <c r="AP83" s="182"/>
      <c r="AQ83" s="25"/>
      <c r="AS83" s="187"/>
      <c r="AT83" s="166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88"/>
      <c r="AT84" s="182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189" t="s">
        <v>62</v>
      </c>
      <c r="D85" s="179"/>
      <c r="E85" s="179"/>
      <c r="F85" s="179"/>
      <c r="G85" s="179"/>
      <c r="H85" s="35"/>
      <c r="I85" s="190" t="s">
        <v>63</v>
      </c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90" t="s">
        <v>64</v>
      </c>
      <c r="AH85" s="179"/>
      <c r="AI85" s="179"/>
      <c r="AJ85" s="179"/>
      <c r="AK85" s="179"/>
      <c r="AL85" s="179"/>
      <c r="AM85" s="179"/>
      <c r="AN85" s="190" t="s">
        <v>65</v>
      </c>
      <c r="AO85" s="179"/>
      <c r="AP85" s="181"/>
      <c r="AQ85" s="25"/>
      <c r="AS85" s="66" t="s">
        <v>66</v>
      </c>
      <c r="AT85" s="67" t="s">
        <v>67</v>
      </c>
      <c r="AU85" s="67" t="s">
        <v>68</v>
      </c>
      <c r="AV85" s="67" t="s">
        <v>69</v>
      </c>
      <c r="AW85" s="67" t="s">
        <v>70</v>
      </c>
      <c r="AX85" s="67" t="s">
        <v>71</v>
      </c>
      <c r="AY85" s="67" t="s">
        <v>72</v>
      </c>
      <c r="AZ85" s="67" t="s">
        <v>73</v>
      </c>
      <c r="BA85" s="67" t="s">
        <v>74</v>
      </c>
      <c r="BB85" s="67" t="s">
        <v>75</v>
      </c>
      <c r="BC85" s="67" t="s">
        <v>76</v>
      </c>
      <c r="BD85" s="68" t="s">
        <v>77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78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201">
        <f>ROUND(SUM($AG$88:$AG$95),2)</f>
        <v>0</v>
      </c>
      <c r="AH87" s="202"/>
      <c r="AI87" s="202"/>
      <c r="AJ87" s="202"/>
      <c r="AK87" s="202"/>
      <c r="AL87" s="202"/>
      <c r="AM87" s="202"/>
      <c r="AN87" s="201">
        <f>SUM($AG$87,$AT$87)</f>
        <v>0</v>
      </c>
      <c r="AO87" s="202"/>
      <c r="AP87" s="202"/>
      <c r="AQ87" s="58"/>
      <c r="AS87" s="72">
        <f>ROUND(SUM($AS$88:$AS$95),2)</f>
        <v>0</v>
      </c>
      <c r="AT87" s="73">
        <f>ROUND(SUM($AV$87:$AW$87),2)</f>
        <v>0</v>
      </c>
      <c r="AU87" s="74">
        <f>ROUND(SUM($AU$88:$AU$95),5)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ROUND(SUM($AZ$88:$AZ$95),2)</f>
        <v>0</v>
      </c>
      <c r="BA87" s="73">
        <f>ROUND(SUM($BA$88:$BA$95),2)</f>
        <v>0</v>
      </c>
      <c r="BB87" s="73">
        <f>ROUND(SUM($BB$88:$BB$95),2)</f>
        <v>0</v>
      </c>
      <c r="BC87" s="73">
        <f>ROUND(SUM($BC$88:$BC$95),2)</f>
        <v>0</v>
      </c>
      <c r="BD87" s="75">
        <f>ROUND(SUM($BD$88:$BD$95),2)</f>
        <v>0</v>
      </c>
      <c r="BS87" s="55" t="s">
        <v>79</v>
      </c>
      <c r="BT87" s="55" t="s">
        <v>80</v>
      </c>
      <c r="BU87" s="76" t="s">
        <v>81</v>
      </c>
      <c r="BV87" s="55" t="s">
        <v>82</v>
      </c>
      <c r="BW87" s="55" t="s">
        <v>83</v>
      </c>
      <c r="BX87" s="55" t="s">
        <v>84</v>
      </c>
    </row>
    <row r="88" spans="1:76" s="77" customFormat="1" ht="28.5" customHeight="1">
      <c r="A88" s="155" t="s">
        <v>553</v>
      </c>
      <c r="B88" s="78"/>
      <c r="C88" s="79"/>
      <c r="D88" s="193" t="s">
        <v>85</v>
      </c>
      <c r="E88" s="194"/>
      <c r="F88" s="194"/>
      <c r="G88" s="194"/>
      <c r="H88" s="194"/>
      <c r="I88" s="79"/>
      <c r="J88" s="193" t="s">
        <v>86</v>
      </c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1">
        <f>'A1 - Stavební práce - Stě...'!$M$30</f>
        <v>0</v>
      </c>
      <c r="AH88" s="192"/>
      <c r="AI88" s="192"/>
      <c r="AJ88" s="192"/>
      <c r="AK88" s="192"/>
      <c r="AL88" s="192"/>
      <c r="AM88" s="192"/>
      <c r="AN88" s="191">
        <f>SUM($AG$88,$AT$88)</f>
        <v>0</v>
      </c>
      <c r="AO88" s="192"/>
      <c r="AP88" s="192"/>
      <c r="AQ88" s="80"/>
      <c r="AS88" s="81">
        <f>'A1 - Stavební práce - Stě...'!$M$28</f>
        <v>0</v>
      </c>
      <c r="AT88" s="82">
        <f>ROUND(SUM($AV$88:$AW$88),2)</f>
        <v>0</v>
      </c>
      <c r="AU88" s="83">
        <f>'A1 - Stavební práce - Stě...'!$W$125</f>
        <v>0</v>
      </c>
      <c r="AV88" s="82">
        <f>'A1 - Stavební práce - Stě...'!$M$32</f>
        <v>0</v>
      </c>
      <c r="AW88" s="82">
        <f>'A1 - Stavební práce - Stě...'!$M$33</f>
        <v>0</v>
      </c>
      <c r="AX88" s="82">
        <f>'A1 - Stavební práce - Stě...'!$M$34</f>
        <v>0</v>
      </c>
      <c r="AY88" s="82">
        <f>'A1 - Stavební práce - Stě...'!$M$35</f>
        <v>0</v>
      </c>
      <c r="AZ88" s="82">
        <f>'A1 - Stavební práce - Stě...'!$H$32</f>
        <v>0</v>
      </c>
      <c r="BA88" s="82">
        <f>'A1 - Stavební práce - Stě...'!$H$33</f>
        <v>0</v>
      </c>
      <c r="BB88" s="82">
        <f>'A1 - Stavební práce - Stě...'!$H$34</f>
        <v>0</v>
      </c>
      <c r="BC88" s="82">
        <f>'A1 - Stavební práce - Stě...'!$H$35</f>
        <v>0</v>
      </c>
      <c r="BD88" s="84">
        <f>'A1 - Stavební práce - Stě...'!$H$36</f>
        <v>0</v>
      </c>
      <c r="BT88" s="77" t="s">
        <v>22</v>
      </c>
      <c r="BV88" s="77" t="s">
        <v>82</v>
      </c>
      <c r="BW88" s="77" t="s">
        <v>87</v>
      </c>
      <c r="BX88" s="77" t="s">
        <v>83</v>
      </c>
    </row>
    <row r="89" spans="1:76" s="77" customFormat="1" ht="28.5" customHeight="1">
      <c r="A89" s="155" t="s">
        <v>553</v>
      </c>
      <c r="B89" s="78"/>
      <c r="C89" s="79"/>
      <c r="D89" s="193" t="s">
        <v>88</v>
      </c>
      <c r="E89" s="194"/>
      <c r="F89" s="194"/>
      <c r="G89" s="194"/>
      <c r="H89" s="194"/>
      <c r="I89" s="79"/>
      <c r="J89" s="193" t="s">
        <v>89</v>
      </c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1">
        <f>'A2 - Stavební práce - Pod...'!$M$30</f>
        <v>0</v>
      </c>
      <c r="AH89" s="192"/>
      <c r="AI89" s="192"/>
      <c r="AJ89" s="192"/>
      <c r="AK89" s="192"/>
      <c r="AL89" s="192"/>
      <c r="AM89" s="192"/>
      <c r="AN89" s="191">
        <f>SUM($AG$89,$AT$89)</f>
        <v>0</v>
      </c>
      <c r="AO89" s="192"/>
      <c r="AP89" s="192"/>
      <c r="AQ89" s="80"/>
      <c r="AS89" s="81">
        <f>'A2 - Stavební práce - Pod...'!$M$28</f>
        <v>0</v>
      </c>
      <c r="AT89" s="82">
        <f>ROUND(SUM($AV$89:$AW$89),2)</f>
        <v>0</v>
      </c>
      <c r="AU89" s="83">
        <f>'A2 - Stavební práce - Pod...'!$W$121</f>
        <v>0</v>
      </c>
      <c r="AV89" s="82">
        <f>'A2 - Stavební práce - Pod...'!$M$32</f>
        <v>0</v>
      </c>
      <c r="AW89" s="82">
        <f>'A2 - Stavební práce - Pod...'!$M$33</f>
        <v>0</v>
      </c>
      <c r="AX89" s="82">
        <f>'A2 - Stavební práce - Pod...'!$M$34</f>
        <v>0</v>
      </c>
      <c r="AY89" s="82">
        <f>'A2 - Stavební práce - Pod...'!$M$35</f>
        <v>0</v>
      </c>
      <c r="AZ89" s="82">
        <f>'A2 - Stavební práce - Pod...'!$H$32</f>
        <v>0</v>
      </c>
      <c r="BA89" s="82">
        <f>'A2 - Stavební práce - Pod...'!$H$33</f>
        <v>0</v>
      </c>
      <c r="BB89" s="82">
        <f>'A2 - Stavební práce - Pod...'!$H$34</f>
        <v>0</v>
      </c>
      <c r="BC89" s="82">
        <f>'A2 - Stavební práce - Pod...'!$H$35</f>
        <v>0</v>
      </c>
      <c r="BD89" s="84">
        <f>'A2 - Stavební práce - Pod...'!$H$36</f>
        <v>0</v>
      </c>
      <c r="BT89" s="77" t="s">
        <v>22</v>
      </c>
      <c r="BV89" s="77" t="s">
        <v>82</v>
      </c>
      <c r="BW89" s="77" t="s">
        <v>90</v>
      </c>
      <c r="BX89" s="77" t="s">
        <v>83</v>
      </c>
    </row>
    <row r="90" spans="1:76" s="77" customFormat="1" ht="28.5" customHeight="1">
      <c r="A90" s="155" t="s">
        <v>553</v>
      </c>
      <c r="B90" s="78"/>
      <c r="C90" s="79"/>
      <c r="D90" s="193" t="s">
        <v>91</v>
      </c>
      <c r="E90" s="194"/>
      <c r="F90" s="194"/>
      <c r="G90" s="194"/>
      <c r="H90" s="194"/>
      <c r="I90" s="79"/>
      <c r="J90" s="193" t="s">
        <v>92</v>
      </c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1">
        <f>'A3 - Stavební práce - Ost...'!$M$30</f>
        <v>0</v>
      </c>
      <c r="AH90" s="192"/>
      <c r="AI90" s="192"/>
      <c r="AJ90" s="192"/>
      <c r="AK90" s="192"/>
      <c r="AL90" s="192"/>
      <c r="AM90" s="192"/>
      <c r="AN90" s="191">
        <f>SUM($AG$90,$AT$90)</f>
        <v>0</v>
      </c>
      <c r="AO90" s="192"/>
      <c r="AP90" s="192"/>
      <c r="AQ90" s="80"/>
      <c r="AS90" s="81">
        <f>'A3 - Stavební práce - Ost...'!$M$28</f>
        <v>0</v>
      </c>
      <c r="AT90" s="82">
        <f>ROUND(SUM($AV$90:$AW$90),2)</f>
        <v>0</v>
      </c>
      <c r="AU90" s="83">
        <f>'A3 - Stavební práce - Ost...'!$W$118</f>
        <v>0</v>
      </c>
      <c r="AV90" s="82">
        <f>'A3 - Stavební práce - Ost...'!$M$32</f>
        <v>0</v>
      </c>
      <c r="AW90" s="82">
        <f>'A3 - Stavební práce - Ost...'!$M$33</f>
        <v>0</v>
      </c>
      <c r="AX90" s="82">
        <f>'A3 - Stavební práce - Ost...'!$M$34</f>
        <v>0</v>
      </c>
      <c r="AY90" s="82">
        <f>'A3 - Stavební práce - Ost...'!$M$35</f>
        <v>0</v>
      </c>
      <c r="AZ90" s="82">
        <f>'A3 - Stavební práce - Ost...'!$H$32</f>
        <v>0</v>
      </c>
      <c r="BA90" s="82">
        <f>'A3 - Stavební práce - Ost...'!$H$33</f>
        <v>0</v>
      </c>
      <c r="BB90" s="82">
        <f>'A3 - Stavební práce - Ost...'!$H$34</f>
        <v>0</v>
      </c>
      <c r="BC90" s="82">
        <f>'A3 - Stavební práce - Ost...'!$H$35</f>
        <v>0</v>
      </c>
      <c r="BD90" s="84">
        <f>'A3 - Stavební práce - Ost...'!$H$36</f>
        <v>0</v>
      </c>
      <c r="BT90" s="77" t="s">
        <v>22</v>
      </c>
      <c r="BV90" s="77" t="s">
        <v>82</v>
      </c>
      <c r="BW90" s="77" t="s">
        <v>93</v>
      </c>
      <c r="BX90" s="77" t="s">
        <v>83</v>
      </c>
    </row>
    <row r="91" spans="1:76" s="77" customFormat="1" ht="28.5" customHeight="1">
      <c r="A91" s="155" t="s">
        <v>553</v>
      </c>
      <c r="B91" s="78"/>
      <c r="C91" s="79"/>
      <c r="D91" s="193" t="s">
        <v>94</v>
      </c>
      <c r="E91" s="194"/>
      <c r="F91" s="194"/>
      <c r="G91" s="194"/>
      <c r="H91" s="194"/>
      <c r="I91" s="79"/>
      <c r="J91" s="193" t="s">
        <v>95</v>
      </c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1">
        <f>'A4 - Stavební práce - Úpr...'!$M$30</f>
        <v>0</v>
      </c>
      <c r="AH91" s="192"/>
      <c r="AI91" s="192"/>
      <c r="AJ91" s="192"/>
      <c r="AK91" s="192"/>
      <c r="AL91" s="192"/>
      <c r="AM91" s="192"/>
      <c r="AN91" s="191">
        <f>SUM($AG$91,$AT$91)</f>
        <v>0</v>
      </c>
      <c r="AO91" s="192"/>
      <c r="AP91" s="192"/>
      <c r="AQ91" s="80"/>
      <c r="AS91" s="81">
        <f>'A4 - Stavební práce - Úpr...'!$M$28</f>
        <v>0</v>
      </c>
      <c r="AT91" s="82">
        <f>ROUND(SUM($AV$91:$AW$91),2)</f>
        <v>0</v>
      </c>
      <c r="AU91" s="83">
        <f>'A4 - Stavební práce - Úpr...'!$W$121</f>
        <v>0</v>
      </c>
      <c r="AV91" s="82">
        <f>'A4 - Stavební práce - Úpr...'!$M$32</f>
        <v>0</v>
      </c>
      <c r="AW91" s="82">
        <f>'A4 - Stavební práce - Úpr...'!$M$33</f>
        <v>0</v>
      </c>
      <c r="AX91" s="82">
        <f>'A4 - Stavební práce - Úpr...'!$M$34</f>
        <v>0</v>
      </c>
      <c r="AY91" s="82">
        <f>'A4 - Stavební práce - Úpr...'!$M$35</f>
        <v>0</v>
      </c>
      <c r="AZ91" s="82">
        <f>'A4 - Stavební práce - Úpr...'!$H$32</f>
        <v>0</v>
      </c>
      <c r="BA91" s="82">
        <f>'A4 - Stavební práce - Úpr...'!$H$33</f>
        <v>0</v>
      </c>
      <c r="BB91" s="82">
        <f>'A4 - Stavební práce - Úpr...'!$H$34</f>
        <v>0</v>
      </c>
      <c r="BC91" s="82">
        <f>'A4 - Stavební práce - Úpr...'!$H$35</f>
        <v>0</v>
      </c>
      <c r="BD91" s="84">
        <f>'A4 - Stavební práce - Úpr...'!$H$36</f>
        <v>0</v>
      </c>
      <c r="BT91" s="77" t="s">
        <v>22</v>
      </c>
      <c r="BV91" s="77" t="s">
        <v>82</v>
      </c>
      <c r="BW91" s="77" t="s">
        <v>96</v>
      </c>
      <c r="BX91" s="77" t="s">
        <v>83</v>
      </c>
    </row>
    <row r="92" spans="1:76" s="77" customFormat="1" ht="28.5" customHeight="1">
      <c r="A92" s="155" t="s">
        <v>553</v>
      </c>
      <c r="B92" s="78"/>
      <c r="C92" s="79"/>
      <c r="D92" s="193" t="s">
        <v>97</v>
      </c>
      <c r="E92" s="194"/>
      <c r="F92" s="194"/>
      <c r="G92" s="194"/>
      <c r="H92" s="194"/>
      <c r="I92" s="79"/>
      <c r="J92" s="193" t="s">
        <v>98</v>
      </c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1">
        <f>'A5 - Stavební práce - Kom...'!$M$30</f>
        <v>0</v>
      </c>
      <c r="AH92" s="192"/>
      <c r="AI92" s="192"/>
      <c r="AJ92" s="192"/>
      <c r="AK92" s="192"/>
      <c r="AL92" s="192"/>
      <c r="AM92" s="192"/>
      <c r="AN92" s="191">
        <f>SUM($AG$92,$AT$92)</f>
        <v>0</v>
      </c>
      <c r="AO92" s="192"/>
      <c r="AP92" s="192"/>
      <c r="AQ92" s="80"/>
      <c r="AS92" s="81">
        <f>'A5 - Stavební práce - Kom...'!$M$28</f>
        <v>0</v>
      </c>
      <c r="AT92" s="82">
        <f>ROUND(SUM($AV$92:$AW$92),2)</f>
        <v>0</v>
      </c>
      <c r="AU92" s="83">
        <f>'A5 - Stavební práce - Kom...'!$W$121</f>
        <v>0</v>
      </c>
      <c r="AV92" s="82">
        <f>'A5 - Stavební práce - Kom...'!$M$32</f>
        <v>0</v>
      </c>
      <c r="AW92" s="82">
        <f>'A5 - Stavební práce - Kom...'!$M$33</f>
        <v>0</v>
      </c>
      <c r="AX92" s="82">
        <f>'A5 - Stavební práce - Kom...'!$M$34</f>
        <v>0</v>
      </c>
      <c r="AY92" s="82">
        <f>'A5 - Stavební práce - Kom...'!$M$35</f>
        <v>0</v>
      </c>
      <c r="AZ92" s="82">
        <f>'A5 - Stavební práce - Kom...'!$H$32</f>
        <v>0</v>
      </c>
      <c r="BA92" s="82">
        <f>'A5 - Stavební práce - Kom...'!$H$33</f>
        <v>0</v>
      </c>
      <c r="BB92" s="82">
        <f>'A5 - Stavební práce - Kom...'!$H$34</f>
        <v>0</v>
      </c>
      <c r="BC92" s="82">
        <f>'A5 - Stavební práce - Kom...'!$H$35</f>
        <v>0</v>
      </c>
      <c r="BD92" s="84">
        <f>'A5 - Stavební práce - Kom...'!$H$36</f>
        <v>0</v>
      </c>
      <c r="BT92" s="77" t="s">
        <v>22</v>
      </c>
      <c r="BV92" s="77" t="s">
        <v>82</v>
      </c>
      <c r="BW92" s="77" t="s">
        <v>99</v>
      </c>
      <c r="BX92" s="77" t="s">
        <v>83</v>
      </c>
    </row>
    <row r="93" spans="1:76" s="77" customFormat="1" ht="28.5" customHeight="1">
      <c r="A93" s="155" t="s">
        <v>553</v>
      </c>
      <c r="B93" s="78"/>
      <c r="C93" s="79"/>
      <c r="D93" s="193" t="s">
        <v>100</v>
      </c>
      <c r="E93" s="194"/>
      <c r="F93" s="194"/>
      <c r="G93" s="194"/>
      <c r="H93" s="194"/>
      <c r="I93" s="79"/>
      <c r="J93" s="193" t="s">
        <v>101</v>
      </c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1">
        <f>'B - Zdravotechnika'!$M$30</f>
        <v>0</v>
      </c>
      <c r="AH93" s="192"/>
      <c r="AI93" s="192"/>
      <c r="AJ93" s="192"/>
      <c r="AK93" s="192"/>
      <c r="AL93" s="192"/>
      <c r="AM93" s="192"/>
      <c r="AN93" s="191">
        <f>SUM($AG$93,$AT$93)</f>
        <v>0</v>
      </c>
      <c r="AO93" s="192"/>
      <c r="AP93" s="192"/>
      <c r="AQ93" s="80"/>
      <c r="AS93" s="81">
        <f>'B - Zdravotechnika'!$M$28</f>
        <v>0</v>
      </c>
      <c r="AT93" s="82">
        <f>ROUND(SUM($AV$93:$AW$93),2)</f>
        <v>0</v>
      </c>
      <c r="AU93" s="83">
        <f>'B - Zdravotechnika'!$W$124</f>
        <v>0</v>
      </c>
      <c r="AV93" s="82">
        <f>'B - Zdravotechnika'!$M$32</f>
        <v>0</v>
      </c>
      <c r="AW93" s="82">
        <f>'B - Zdravotechnika'!$M$33</f>
        <v>0</v>
      </c>
      <c r="AX93" s="82">
        <f>'B - Zdravotechnika'!$M$34</f>
        <v>0</v>
      </c>
      <c r="AY93" s="82">
        <f>'B - Zdravotechnika'!$M$35</f>
        <v>0</v>
      </c>
      <c r="AZ93" s="82">
        <f>'B - Zdravotechnika'!$H$32</f>
        <v>0</v>
      </c>
      <c r="BA93" s="82">
        <f>'B - Zdravotechnika'!$H$33</f>
        <v>0</v>
      </c>
      <c r="BB93" s="82">
        <f>'B - Zdravotechnika'!$H$34</f>
        <v>0</v>
      </c>
      <c r="BC93" s="82">
        <f>'B - Zdravotechnika'!$H$35</f>
        <v>0</v>
      </c>
      <c r="BD93" s="84">
        <f>'B - Zdravotechnika'!$H$36</f>
        <v>0</v>
      </c>
      <c r="BT93" s="77" t="s">
        <v>22</v>
      </c>
      <c r="BV93" s="77" t="s">
        <v>82</v>
      </c>
      <c r="BW93" s="77" t="s">
        <v>102</v>
      </c>
      <c r="BX93" s="77" t="s">
        <v>83</v>
      </c>
    </row>
    <row r="94" spans="1:76" s="77" customFormat="1" ht="28.5" customHeight="1">
      <c r="A94" s="155" t="s">
        <v>553</v>
      </c>
      <c r="B94" s="78"/>
      <c r="C94" s="79"/>
      <c r="D94" s="193" t="s">
        <v>103</v>
      </c>
      <c r="E94" s="194"/>
      <c r="F94" s="194"/>
      <c r="G94" s="194"/>
      <c r="H94" s="194"/>
      <c r="I94" s="79"/>
      <c r="J94" s="193" t="s">
        <v>104</v>
      </c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1">
        <f>'C - Elektroinstalace'!$M$30</f>
        <v>0</v>
      </c>
      <c r="AH94" s="192"/>
      <c r="AI94" s="192"/>
      <c r="AJ94" s="192"/>
      <c r="AK94" s="192"/>
      <c r="AL94" s="192"/>
      <c r="AM94" s="192"/>
      <c r="AN94" s="191">
        <f>SUM($AG$94,$AT$94)</f>
        <v>0</v>
      </c>
      <c r="AO94" s="192"/>
      <c r="AP94" s="192"/>
      <c r="AQ94" s="80"/>
      <c r="AS94" s="81">
        <f>'C - Elektroinstalace'!$M$28</f>
        <v>0</v>
      </c>
      <c r="AT94" s="82">
        <f>ROUND(SUM($AV$94:$AW$94),2)</f>
        <v>0</v>
      </c>
      <c r="AU94" s="83">
        <f>'C - Elektroinstalace'!$W$117</f>
        <v>0</v>
      </c>
      <c r="AV94" s="82">
        <f>'C - Elektroinstalace'!$M$32</f>
        <v>0</v>
      </c>
      <c r="AW94" s="82">
        <f>'C - Elektroinstalace'!$M$33</f>
        <v>0</v>
      </c>
      <c r="AX94" s="82">
        <f>'C - Elektroinstalace'!$M$34</f>
        <v>0</v>
      </c>
      <c r="AY94" s="82">
        <f>'C - Elektroinstalace'!$M$35</f>
        <v>0</v>
      </c>
      <c r="AZ94" s="82">
        <f>'C - Elektroinstalace'!$H$32</f>
        <v>0</v>
      </c>
      <c r="BA94" s="82">
        <f>'C - Elektroinstalace'!$H$33</f>
        <v>0</v>
      </c>
      <c r="BB94" s="82">
        <f>'C - Elektroinstalace'!$H$34</f>
        <v>0</v>
      </c>
      <c r="BC94" s="82">
        <f>'C - Elektroinstalace'!$H$35</f>
        <v>0</v>
      </c>
      <c r="BD94" s="84">
        <f>'C - Elektroinstalace'!$H$36</f>
        <v>0</v>
      </c>
      <c r="BT94" s="77" t="s">
        <v>22</v>
      </c>
      <c r="BV94" s="77" t="s">
        <v>82</v>
      </c>
      <c r="BW94" s="77" t="s">
        <v>105</v>
      </c>
      <c r="BX94" s="77" t="s">
        <v>83</v>
      </c>
    </row>
    <row r="95" spans="1:76" s="77" customFormat="1" ht="28.5" customHeight="1">
      <c r="A95" s="155" t="s">
        <v>553</v>
      </c>
      <c r="B95" s="78"/>
      <c r="C95" s="79"/>
      <c r="D95" s="193" t="s">
        <v>79</v>
      </c>
      <c r="E95" s="194"/>
      <c r="F95" s="194"/>
      <c r="G95" s="194"/>
      <c r="H95" s="194"/>
      <c r="I95" s="79"/>
      <c r="J95" s="193" t="s">
        <v>106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1">
        <f>'D - Ostatní položky'!$M$30</f>
        <v>0</v>
      </c>
      <c r="AH95" s="192"/>
      <c r="AI95" s="192"/>
      <c r="AJ95" s="192"/>
      <c r="AK95" s="192"/>
      <c r="AL95" s="192"/>
      <c r="AM95" s="192"/>
      <c r="AN95" s="191">
        <f>SUM($AG$95,$AT$95)</f>
        <v>0</v>
      </c>
      <c r="AO95" s="192"/>
      <c r="AP95" s="192"/>
      <c r="AQ95" s="80"/>
      <c r="AS95" s="85">
        <f>'D - Ostatní položky'!$M$28</f>
        <v>0</v>
      </c>
      <c r="AT95" s="86">
        <f>ROUND(SUM($AV$95:$AW$95),2)</f>
        <v>0</v>
      </c>
      <c r="AU95" s="87">
        <f>'D - Ostatní položky'!$W$119</f>
        <v>0</v>
      </c>
      <c r="AV95" s="86">
        <f>'D - Ostatní položky'!$M$32</f>
        <v>0</v>
      </c>
      <c r="AW95" s="86">
        <f>'D - Ostatní položky'!$M$33</f>
        <v>0</v>
      </c>
      <c r="AX95" s="86">
        <f>'D - Ostatní položky'!$M$34</f>
        <v>0</v>
      </c>
      <c r="AY95" s="86">
        <f>'D - Ostatní položky'!$M$35</f>
        <v>0</v>
      </c>
      <c r="AZ95" s="86">
        <f>'D - Ostatní položky'!$H$32</f>
        <v>0</v>
      </c>
      <c r="BA95" s="86">
        <f>'D - Ostatní položky'!$H$33</f>
        <v>0</v>
      </c>
      <c r="BB95" s="86">
        <f>'D - Ostatní položky'!$H$34</f>
        <v>0</v>
      </c>
      <c r="BC95" s="86">
        <f>'D - Ostatní položky'!$H$35</f>
        <v>0</v>
      </c>
      <c r="BD95" s="88">
        <f>'D - Ostatní položky'!$H$36</f>
        <v>0</v>
      </c>
      <c r="BT95" s="77" t="s">
        <v>22</v>
      </c>
      <c r="BV95" s="77" t="s">
        <v>82</v>
      </c>
      <c r="BW95" s="77" t="s">
        <v>107</v>
      </c>
      <c r="BX95" s="77" t="s">
        <v>83</v>
      </c>
    </row>
    <row r="96" spans="2:43" s="2" customFormat="1" ht="14.25" customHeight="1"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2"/>
    </row>
    <row r="97" spans="2:49" s="6" customFormat="1" ht="30.75" customHeight="1">
      <c r="B97" s="23"/>
      <c r="C97" s="71" t="s">
        <v>108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01">
        <f>ROUND(SUM($AG$98:$AG$101),2)</f>
        <v>0</v>
      </c>
      <c r="AH97" s="182"/>
      <c r="AI97" s="182"/>
      <c r="AJ97" s="182"/>
      <c r="AK97" s="182"/>
      <c r="AL97" s="182"/>
      <c r="AM97" s="182"/>
      <c r="AN97" s="201">
        <f>ROUND(SUM($AN$98:$AN$101),2)</f>
        <v>0</v>
      </c>
      <c r="AO97" s="182"/>
      <c r="AP97" s="182"/>
      <c r="AQ97" s="25"/>
      <c r="AS97" s="66" t="s">
        <v>109</v>
      </c>
      <c r="AT97" s="67" t="s">
        <v>110</v>
      </c>
      <c r="AU97" s="67" t="s">
        <v>44</v>
      </c>
      <c r="AV97" s="68" t="s">
        <v>67</v>
      </c>
      <c r="AW97" s="69"/>
    </row>
    <row r="98" spans="2:89" s="6" customFormat="1" ht="21" customHeight="1">
      <c r="B98" s="23"/>
      <c r="C98" s="24"/>
      <c r="D98" s="89" t="s">
        <v>111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195">
        <f>ROUND($AG$87*$AS$98,2)</f>
        <v>0</v>
      </c>
      <c r="AH98" s="182"/>
      <c r="AI98" s="182"/>
      <c r="AJ98" s="182"/>
      <c r="AK98" s="182"/>
      <c r="AL98" s="182"/>
      <c r="AM98" s="182"/>
      <c r="AN98" s="196">
        <f>ROUND($AG$98+$AV$98,2)</f>
        <v>0</v>
      </c>
      <c r="AO98" s="182"/>
      <c r="AP98" s="182"/>
      <c r="AQ98" s="25"/>
      <c r="AS98" s="90">
        <v>0</v>
      </c>
      <c r="AT98" s="91" t="s">
        <v>112</v>
      </c>
      <c r="AU98" s="91" t="s">
        <v>45</v>
      </c>
      <c r="AV98" s="92">
        <f>ROUND(IF($AU$98="základní",$AG$98*$L$31,IF($AU$98="snížená",$AG$98*$L$32,0)),2)</f>
        <v>0</v>
      </c>
      <c r="BV98" s="6" t="s">
        <v>113</v>
      </c>
      <c r="BY98" s="93">
        <f>IF($AU$98="základní",$AV$98,0)</f>
        <v>0</v>
      </c>
      <c r="BZ98" s="93">
        <f>IF($AU$98="snížená",$AV$98,0)</f>
        <v>0</v>
      </c>
      <c r="CA98" s="93">
        <v>0</v>
      </c>
      <c r="CB98" s="93">
        <v>0</v>
      </c>
      <c r="CC98" s="93">
        <v>0</v>
      </c>
      <c r="CD98" s="93">
        <f>IF($AU$98="základní",$AG$98,0)</f>
        <v>0</v>
      </c>
      <c r="CE98" s="93">
        <f>IF($AU$98="snížená",$AG$98,0)</f>
        <v>0</v>
      </c>
      <c r="CF98" s="93">
        <f>IF($AU$98="zákl. přenesená",$AG$98,0)</f>
        <v>0</v>
      </c>
      <c r="CG98" s="93">
        <f>IF($AU$98="sníž. přenesená",$AG$98,0)</f>
        <v>0</v>
      </c>
      <c r="CH98" s="93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3"/>
      <c r="C99" s="24"/>
      <c r="D99" s="197" t="s">
        <v>114</v>
      </c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24"/>
      <c r="AD99" s="24"/>
      <c r="AE99" s="24"/>
      <c r="AF99" s="24"/>
      <c r="AG99" s="195">
        <f>$AG$87*$AS$99</f>
        <v>0</v>
      </c>
      <c r="AH99" s="182"/>
      <c r="AI99" s="182"/>
      <c r="AJ99" s="182"/>
      <c r="AK99" s="182"/>
      <c r="AL99" s="182"/>
      <c r="AM99" s="182"/>
      <c r="AN99" s="196">
        <f>$AG$99+$AV$99</f>
        <v>0</v>
      </c>
      <c r="AO99" s="182"/>
      <c r="AP99" s="182"/>
      <c r="AQ99" s="25"/>
      <c r="AS99" s="94">
        <v>0</v>
      </c>
      <c r="AT99" s="95" t="s">
        <v>112</v>
      </c>
      <c r="AU99" s="95" t="s">
        <v>45</v>
      </c>
      <c r="AV99" s="96">
        <f>ROUND(IF($AU$99="nulová",0,IF(OR($AU$99="základní",$AU$99="zákl. přenesená"),$AG$99*$L$31,$AG$99*$L$32)),2)</f>
        <v>0</v>
      </c>
      <c r="BV99" s="6" t="s">
        <v>115</v>
      </c>
      <c r="BY99" s="93">
        <f>IF($AU$99="základní",$AV$99,0)</f>
        <v>0</v>
      </c>
      <c r="BZ99" s="93">
        <f>IF($AU$99="snížená",$AV$99,0)</f>
        <v>0</v>
      </c>
      <c r="CA99" s="93">
        <f>IF($AU$99="zákl. přenesená",$AV$99,0)</f>
        <v>0</v>
      </c>
      <c r="CB99" s="93">
        <f>IF($AU$99="sníž. přenesená",$AV$99,0)</f>
        <v>0</v>
      </c>
      <c r="CC99" s="93">
        <f>IF($AU$99="nulová",$AV$99,0)</f>
        <v>0</v>
      </c>
      <c r="CD99" s="93">
        <f>IF($AU$99="základní",$AG$99,0)</f>
        <v>0</v>
      </c>
      <c r="CE99" s="93">
        <f>IF($AU$99="snížená",$AG$99,0)</f>
        <v>0</v>
      </c>
      <c r="CF99" s="93">
        <f>IF($AU$99="zákl. přenesená",$AG$99,0)</f>
        <v>0</v>
      </c>
      <c r="CG99" s="93">
        <f>IF($AU$99="sníž. přenesená",$AG$99,0)</f>
        <v>0</v>
      </c>
      <c r="CH99" s="93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>
        <f>IF($D$99="Vyplň vlastní","","x")</f>
      </c>
    </row>
    <row r="100" spans="2:89" s="6" customFormat="1" ht="21" customHeight="1">
      <c r="B100" s="23"/>
      <c r="C100" s="24"/>
      <c r="D100" s="197" t="s">
        <v>114</v>
      </c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24"/>
      <c r="AD100" s="24"/>
      <c r="AE100" s="24"/>
      <c r="AF100" s="24"/>
      <c r="AG100" s="195">
        <f>$AG$87*$AS$100</f>
        <v>0</v>
      </c>
      <c r="AH100" s="182"/>
      <c r="AI100" s="182"/>
      <c r="AJ100" s="182"/>
      <c r="AK100" s="182"/>
      <c r="AL100" s="182"/>
      <c r="AM100" s="182"/>
      <c r="AN100" s="196">
        <f>$AG$100+$AV$100</f>
        <v>0</v>
      </c>
      <c r="AO100" s="182"/>
      <c r="AP100" s="182"/>
      <c r="AQ100" s="25"/>
      <c r="AS100" s="94">
        <v>0</v>
      </c>
      <c r="AT100" s="95" t="s">
        <v>112</v>
      </c>
      <c r="AU100" s="95" t="s">
        <v>45</v>
      </c>
      <c r="AV100" s="96">
        <f>ROUND(IF($AU$100="nulová",0,IF(OR($AU$100="základní",$AU$100="zákl. přenesená"),$AG$100*$L$31,$AG$100*$L$32)),2)</f>
        <v>0</v>
      </c>
      <c r="BV100" s="6" t="s">
        <v>115</v>
      </c>
      <c r="BY100" s="93">
        <f>IF($AU$100="základní",$AV$100,0)</f>
        <v>0</v>
      </c>
      <c r="BZ100" s="93">
        <f>IF($AU$100="snížená",$AV$100,0)</f>
        <v>0</v>
      </c>
      <c r="CA100" s="93">
        <f>IF($AU$100="zákl. přenesená",$AV$100,0)</f>
        <v>0</v>
      </c>
      <c r="CB100" s="93">
        <f>IF($AU$100="sníž. přenesená",$AV$100,0)</f>
        <v>0</v>
      </c>
      <c r="CC100" s="93">
        <f>IF($AU$100="nulová",$AV$100,0)</f>
        <v>0</v>
      </c>
      <c r="CD100" s="93">
        <f>IF($AU$100="základní",$AG$100,0)</f>
        <v>0</v>
      </c>
      <c r="CE100" s="93">
        <f>IF($AU$100="snížená",$AG$100,0)</f>
        <v>0</v>
      </c>
      <c r="CF100" s="93">
        <f>IF($AU$100="zákl. přenesená",$AG$100,0)</f>
        <v>0</v>
      </c>
      <c r="CG100" s="93">
        <f>IF($AU$100="sníž. přenesená",$AG$100,0)</f>
        <v>0</v>
      </c>
      <c r="CH100" s="93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>
        <f>IF($D$100="Vyplň vlastní","","x")</f>
      </c>
    </row>
    <row r="101" spans="2:89" s="6" customFormat="1" ht="21" customHeight="1">
      <c r="B101" s="23"/>
      <c r="C101" s="24"/>
      <c r="D101" s="197" t="s">
        <v>114</v>
      </c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24"/>
      <c r="AD101" s="24"/>
      <c r="AE101" s="24"/>
      <c r="AF101" s="24"/>
      <c r="AG101" s="195">
        <f>$AG$87*$AS$101</f>
        <v>0</v>
      </c>
      <c r="AH101" s="182"/>
      <c r="AI101" s="182"/>
      <c r="AJ101" s="182"/>
      <c r="AK101" s="182"/>
      <c r="AL101" s="182"/>
      <c r="AM101" s="182"/>
      <c r="AN101" s="196">
        <f>$AG$101+$AV$101</f>
        <v>0</v>
      </c>
      <c r="AO101" s="182"/>
      <c r="AP101" s="182"/>
      <c r="AQ101" s="25"/>
      <c r="AS101" s="97">
        <v>0</v>
      </c>
      <c r="AT101" s="98" t="s">
        <v>112</v>
      </c>
      <c r="AU101" s="98" t="s">
        <v>45</v>
      </c>
      <c r="AV101" s="99">
        <f>ROUND(IF($AU$101="nulová",0,IF(OR($AU$101="základní",$AU$101="zákl. přenesená"),$AG$101*$L$31,$AG$101*$L$32)),2)</f>
        <v>0</v>
      </c>
      <c r="BV101" s="6" t="s">
        <v>115</v>
      </c>
      <c r="BY101" s="93">
        <f>IF($AU$101="základní",$AV$101,0)</f>
        <v>0</v>
      </c>
      <c r="BZ101" s="93">
        <f>IF($AU$101="snížená",$AV$101,0)</f>
        <v>0</v>
      </c>
      <c r="CA101" s="93">
        <f>IF($AU$101="zákl. přenesená",$AV$101,0)</f>
        <v>0</v>
      </c>
      <c r="CB101" s="93">
        <f>IF($AU$101="sníž. přenesená",$AV$101,0)</f>
        <v>0</v>
      </c>
      <c r="CC101" s="93">
        <f>IF($AU$101="nulová",$AV$101,0)</f>
        <v>0</v>
      </c>
      <c r="CD101" s="93">
        <f>IF($AU$101="základní",$AG$101,0)</f>
        <v>0</v>
      </c>
      <c r="CE101" s="93">
        <f>IF($AU$101="snížená",$AG$101,0)</f>
        <v>0</v>
      </c>
      <c r="CF101" s="93">
        <f>IF($AU$101="zákl. přenesená",$AG$101,0)</f>
        <v>0</v>
      </c>
      <c r="CG101" s="93">
        <f>IF($AU$101="sníž. přenesená",$AG$101,0)</f>
        <v>0</v>
      </c>
      <c r="CH101" s="93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43" s="6" customFormat="1" ht="12" customHeight="1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5"/>
    </row>
    <row r="103" spans="2:43" s="6" customFormat="1" ht="30.75" customHeight="1">
      <c r="B103" s="23"/>
      <c r="C103" s="100" t="s">
        <v>116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198">
        <f>ROUND($AG$87+$AG$97,2)</f>
        <v>0</v>
      </c>
      <c r="AH103" s="199"/>
      <c r="AI103" s="199"/>
      <c r="AJ103" s="199"/>
      <c r="AK103" s="199"/>
      <c r="AL103" s="199"/>
      <c r="AM103" s="199"/>
      <c r="AN103" s="198">
        <f>$AN$87+$AN$97</f>
        <v>0</v>
      </c>
      <c r="AO103" s="199"/>
      <c r="AP103" s="199"/>
      <c r="AQ103" s="25"/>
    </row>
    <row r="104" spans="2:43" s="6" customFormat="1" ht="7.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8"/>
    </row>
  </sheetData>
  <sheetProtection password="CC35" sheet="1" objects="1" scenarios="1" formatColumns="0" formatRows="0" sort="0" autoFilter="0"/>
  <mergeCells count="86">
    <mergeCell ref="AG103:AM103"/>
    <mergeCell ref="AN103:AP103"/>
    <mergeCell ref="AR2:BE2"/>
    <mergeCell ref="D101:AB101"/>
    <mergeCell ref="AG101:AM101"/>
    <mergeCell ref="AN101:AP101"/>
    <mergeCell ref="AG87:AM87"/>
    <mergeCell ref="AN87:AP87"/>
    <mergeCell ref="AG97:AM97"/>
    <mergeCell ref="AN97:AP97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8:AT102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A1 - Stavební práce - Stě...'!C2" tooltip="A1 - Stavební práce - Stě..." display="/"/>
    <hyperlink ref="A89" location="'A2 - Stavební práce - Pod...'!C2" tooltip="A2 - Stavební práce - Pod..." display="/"/>
    <hyperlink ref="A90" location="'A3 - Stavební práce - Ost...'!C2" tooltip="A3 - Stavební práce - Ost..." display="/"/>
    <hyperlink ref="A91" location="'A4 - Stavební práce - Úpr...'!C2" tooltip="A4 - Stavební práce - Úpr..." display="/"/>
    <hyperlink ref="A92" location="'A5 - Stavební práce - Kom...'!C2" tooltip="A5 - Stavební práce - Kom..." display="/"/>
    <hyperlink ref="A93" location="'B - Zdravotechnika'!C2" tooltip="B - Zdravotechnika" display="/"/>
    <hyperlink ref="A94" location="'C - Elektroinstalace'!C2" tooltip="C - Elektroinstalace" display="/"/>
    <hyperlink ref="A95" location="'D - Ostatní položky'!C2" tooltip="D - Ostatní položky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5"/>
  <sheetViews>
    <sheetView showGridLines="0" zoomScalePageLayoutView="0" workbookViewId="0" topLeftCell="A1">
      <pane ySplit="1" topLeftCell="A29" activePane="bottomLeft" state="frozen"/>
      <selection pane="topLeft" activeCell="A1" sqref="A1"/>
      <selection pane="bottomLeft" activeCell="AE79" sqref="AE7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554</v>
      </c>
      <c r="G1" s="159"/>
      <c r="H1" s="229" t="s">
        <v>555</v>
      </c>
      <c r="I1" s="229"/>
      <c r="J1" s="229"/>
      <c r="K1" s="229"/>
      <c r="L1" s="159" t="s">
        <v>556</v>
      </c>
      <c r="M1" s="157"/>
      <c r="N1" s="157"/>
      <c r="O1" s="158" t="s">
        <v>117</v>
      </c>
      <c r="P1" s="157"/>
      <c r="Q1" s="157"/>
      <c r="R1" s="157"/>
      <c r="S1" s="159" t="s">
        <v>557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1" t="s">
        <v>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S2" s="200" t="s">
        <v>6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118</v>
      </c>
    </row>
    <row r="4" spans="2:46" s="2" customFormat="1" ht="37.5" customHeight="1">
      <c r="B4" s="10"/>
      <c r="C4" s="163" t="s">
        <v>119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3" t="str">
        <f>'Rekapitulace stavby'!$K$6</f>
        <v>UK-stavební práce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1"/>
      <c r="R6" s="12"/>
    </row>
    <row r="7" spans="2:18" s="6" customFormat="1" ht="33.75" customHeight="1">
      <c r="B7" s="23"/>
      <c r="C7" s="24"/>
      <c r="D7" s="17" t="s">
        <v>120</v>
      </c>
      <c r="E7" s="24"/>
      <c r="F7" s="169" t="s">
        <v>121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04" t="str">
        <f>'Rekapitulace stavby'!$AN$8</f>
        <v>23.10.2016</v>
      </c>
      <c r="P9" s="182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8" t="s">
        <v>31</v>
      </c>
      <c r="P11" s="182"/>
      <c r="Q11" s="24"/>
      <c r="R11" s="25"/>
    </row>
    <row r="12" spans="2:18" s="6" customFormat="1" ht="18.75" customHeight="1">
      <c r="B12" s="23"/>
      <c r="C12" s="24"/>
      <c r="D12" s="24"/>
      <c r="E12" s="16" t="s">
        <v>32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68" t="s">
        <v>34</v>
      </c>
      <c r="P12" s="182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5" t="str">
        <f>IF('Rekapitulace stavby'!$AN$13="","",'Rekapitulace stavby'!$AN$13)</f>
        <v>Vyplň údaj</v>
      </c>
      <c r="P14" s="182"/>
      <c r="Q14" s="24"/>
      <c r="R14" s="25"/>
    </row>
    <row r="15" spans="2:18" s="6" customFormat="1" ht="18.75" customHeight="1">
      <c r="B15" s="23"/>
      <c r="C15" s="24"/>
      <c r="D15" s="24"/>
      <c r="E15" s="205" t="str">
        <f>IF('Rekapitulace stavby'!$E$14="","",'Rekapitulace stavby'!$E$14)</f>
        <v>Vyplň údaj</v>
      </c>
      <c r="F15" s="182"/>
      <c r="G15" s="182"/>
      <c r="H15" s="182"/>
      <c r="I15" s="182"/>
      <c r="J15" s="182"/>
      <c r="K15" s="182"/>
      <c r="L15" s="182"/>
      <c r="M15" s="18" t="s">
        <v>33</v>
      </c>
      <c r="N15" s="24"/>
      <c r="O15" s="205" t="str">
        <f>IF('Rekapitulace stavby'!$AN$14="","",'Rekapitulace stavby'!$AN$14)</f>
        <v>Vyplň údaj</v>
      </c>
      <c r="P15" s="182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8">
        <f>IF('Rekapitulace stavby'!$AN$16="","",'Rekapitulace stavby'!$AN$16)</f>
      </c>
      <c r="P17" s="182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68">
        <f>IF('Rekapitulace stavby'!$AN$17="","",'Rekapitulace stavby'!$AN$17)</f>
      </c>
      <c r="P18" s="182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39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8">
        <f>IF('Rekapitulace stavby'!$AN$19="","",'Rekapitulace stavby'!$AN$19)</f>
      </c>
      <c r="P20" s="182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IF('Rekapitulace stavby'!$E$20="","",'Rekapitulace stavby'!$E$20)</f>
        <v> 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68">
        <f>IF('Rekapitulace stavby'!$AN$20="","",'Rekapitulace stavby'!$AN$20)</f>
      </c>
      <c r="P21" s="182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71"/>
      <c r="F24" s="206"/>
      <c r="G24" s="206"/>
      <c r="H24" s="206"/>
      <c r="I24" s="206"/>
      <c r="J24" s="206"/>
      <c r="K24" s="206"/>
      <c r="L24" s="206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122</v>
      </c>
      <c r="E27" s="24"/>
      <c r="F27" s="24"/>
      <c r="G27" s="24"/>
      <c r="H27" s="24"/>
      <c r="I27" s="24"/>
      <c r="J27" s="24"/>
      <c r="K27" s="24"/>
      <c r="L27" s="24"/>
      <c r="M27" s="172">
        <f>$N$88</f>
        <v>0</v>
      </c>
      <c r="N27" s="182"/>
      <c r="O27" s="182"/>
      <c r="P27" s="182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72">
        <f>$N$100</f>
        <v>0</v>
      </c>
      <c r="N28" s="182"/>
      <c r="O28" s="182"/>
      <c r="P28" s="182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43</v>
      </c>
      <c r="E30" s="24"/>
      <c r="F30" s="24"/>
      <c r="G30" s="24"/>
      <c r="H30" s="24"/>
      <c r="I30" s="24"/>
      <c r="J30" s="24"/>
      <c r="K30" s="24"/>
      <c r="L30" s="24"/>
      <c r="M30" s="207">
        <f>ROUND($M$27+$M$28,2)</f>
        <v>0</v>
      </c>
      <c r="N30" s="182"/>
      <c r="O30" s="182"/>
      <c r="P30" s="182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30">
        <v>0.21</v>
      </c>
      <c r="G32" s="107" t="s">
        <v>46</v>
      </c>
      <c r="H32" s="208">
        <f>(SUM($BE$100:$BE$107)+SUM($BE$125:$BE$173))</f>
        <v>0</v>
      </c>
      <c r="I32" s="182"/>
      <c r="J32" s="182"/>
      <c r="K32" s="24"/>
      <c r="L32" s="24"/>
      <c r="M32" s="208">
        <f>ROUND((SUM($BE$100:$BE$107)+SUM($BE$125:$BE$173)),2)*$F$32</f>
        <v>0</v>
      </c>
      <c r="N32" s="182"/>
      <c r="O32" s="182"/>
      <c r="P32" s="182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30">
        <v>0.15</v>
      </c>
      <c r="G33" s="107" t="s">
        <v>46</v>
      </c>
      <c r="H33" s="208">
        <f>(SUM($BF$100:$BF$107)+SUM($BF$125:$BF$173))</f>
        <v>0</v>
      </c>
      <c r="I33" s="182"/>
      <c r="J33" s="182"/>
      <c r="K33" s="24"/>
      <c r="L33" s="24"/>
      <c r="M33" s="208">
        <f>ROUND((SUM($BF$100:$BF$107)+SUM($BF$125:$BF$173)),2)*$F$33</f>
        <v>0</v>
      </c>
      <c r="N33" s="182"/>
      <c r="O33" s="182"/>
      <c r="P33" s="182"/>
      <c r="Q33" s="24"/>
      <c r="R33" s="25"/>
    </row>
    <row r="34" spans="2:18" s="6" customFormat="1" ht="15" customHeight="1" hidden="1">
      <c r="B34" s="23"/>
      <c r="C34" s="24"/>
      <c r="D34" s="24"/>
      <c r="E34" s="29" t="s">
        <v>48</v>
      </c>
      <c r="F34" s="30">
        <v>0.21</v>
      </c>
      <c r="G34" s="107" t="s">
        <v>46</v>
      </c>
      <c r="H34" s="208">
        <f>(SUM($BG$100:$BG$107)+SUM($BG$125:$BG$173))</f>
        <v>0</v>
      </c>
      <c r="I34" s="182"/>
      <c r="J34" s="182"/>
      <c r="K34" s="24"/>
      <c r="L34" s="24"/>
      <c r="M34" s="208">
        <v>0</v>
      </c>
      <c r="N34" s="182"/>
      <c r="O34" s="182"/>
      <c r="P34" s="182"/>
      <c r="Q34" s="24"/>
      <c r="R34" s="25"/>
    </row>
    <row r="35" spans="2:18" s="6" customFormat="1" ht="15" customHeight="1" hidden="1">
      <c r="B35" s="23"/>
      <c r="C35" s="24"/>
      <c r="D35" s="24"/>
      <c r="E35" s="29" t="s">
        <v>49</v>
      </c>
      <c r="F35" s="30">
        <v>0.15</v>
      </c>
      <c r="G35" s="107" t="s">
        <v>46</v>
      </c>
      <c r="H35" s="208">
        <f>(SUM($BH$100:$BH$107)+SUM($BH$125:$BH$173))</f>
        <v>0</v>
      </c>
      <c r="I35" s="182"/>
      <c r="J35" s="182"/>
      <c r="K35" s="24"/>
      <c r="L35" s="24"/>
      <c r="M35" s="208">
        <v>0</v>
      </c>
      <c r="N35" s="182"/>
      <c r="O35" s="182"/>
      <c r="P35" s="182"/>
      <c r="Q35" s="24"/>
      <c r="R35" s="25"/>
    </row>
    <row r="36" spans="2:18" s="6" customFormat="1" ht="15" customHeight="1" hidden="1">
      <c r="B36" s="23"/>
      <c r="C36" s="24"/>
      <c r="D36" s="24"/>
      <c r="E36" s="29" t="s">
        <v>50</v>
      </c>
      <c r="F36" s="30">
        <v>0</v>
      </c>
      <c r="G36" s="107" t="s">
        <v>46</v>
      </c>
      <c r="H36" s="208">
        <f>(SUM($BI$100:$BI$107)+SUM($BI$125:$BI$173))</f>
        <v>0</v>
      </c>
      <c r="I36" s="182"/>
      <c r="J36" s="182"/>
      <c r="K36" s="24"/>
      <c r="L36" s="24"/>
      <c r="M36" s="208">
        <v>0</v>
      </c>
      <c r="N36" s="182"/>
      <c r="O36" s="182"/>
      <c r="P36" s="182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51</v>
      </c>
      <c r="E38" s="35"/>
      <c r="F38" s="35"/>
      <c r="G38" s="108" t="s">
        <v>52</v>
      </c>
      <c r="H38" s="36" t="s">
        <v>53</v>
      </c>
      <c r="I38" s="35"/>
      <c r="J38" s="35"/>
      <c r="K38" s="35"/>
      <c r="L38" s="180">
        <f>SUM($M$30:$M$36)</f>
        <v>0</v>
      </c>
      <c r="M38" s="179"/>
      <c r="N38" s="179"/>
      <c r="O38" s="179"/>
      <c r="P38" s="181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 hidden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 hidden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 hidden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 hidden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 hidden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 hidden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 hidden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 hidden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 hidden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 hidden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 hidden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 hidden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 hidden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 hidden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 hidden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 hidden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 hidden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 hidden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 hidden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 hidden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 hidden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 hidden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 hidden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 hidden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 hidden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 hidden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 hidden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 hidden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 hidden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 hidden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 hidden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3" t="s">
        <v>123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3" t="str">
        <f>$F$6</f>
        <v>UK-stavební práce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24"/>
      <c r="R78" s="25"/>
      <c r="T78" s="24"/>
      <c r="U78" s="24"/>
    </row>
    <row r="79" spans="2:21" s="6" customFormat="1" ht="37.5" customHeight="1">
      <c r="B79" s="23"/>
      <c r="C79" s="57" t="s">
        <v>120</v>
      </c>
      <c r="D79" s="24"/>
      <c r="E79" s="24"/>
      <c r="F79" s="183" t="str">
        <f>$F$7</f>
        <v>A1 - Stavební práce - Stěny a strop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09" t="str">
        <f>IF($O$9="","",$O$9)</f>
        <v>23.10.2016</v>
      </c>
      <c r="N81" s="182"/>
      <c r="O81" s="182"/>
      <c r="P81" s="182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Univerzita Karlova - Správa budov a zařízení</v>
      </c>
      <c r="G83" s="24"/>
      <c r="H83" s="24"/>
      <c r="I83" s="24"/>
      <c r="J83" s="24"/>
      <c r="K83" s="18" t="s">
        <v>37</v>
      </c>
      <c r="L83" s="24"/>
      <c r="M83" s="168" t="str">
        <f>$E$18</f>
        <v> </v>
      </c>
      <c r="N83" s="182"/>
      <c r="O83" s="182"/>
      <c r="P83" s="182"/>
      <c r="Q83" s="182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39</v>
      </c>
      <c r="L84" s="24"/>
      <c r="M84" s="168" t="str">
        <f>$E$21</f>
        <v> </v>
      </c>
      <c r="N84" s="182"/>
      <c r="O84" s="182"/>
      <c r="P84" s="182"/>
      <c r="Q84" s="182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10" t="s">
        <v>124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10" t="s">
        <v>125</v>
      </c>
      <c r="O86" s="182"/>
      <c r="P86" s="182"/>
      <c r="Q86" s="182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126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1">
        <f>$N$125</f>
        <v>0</v>
      </c>
      <c r="O88" s="182"/>
      <c r="P88" s="182"/>
      <c r="Q88" s="182"/>
      <c r="R88" s="25"/>
      <c r="T88" s="24"/>
      <c r="U88" s="24"/>
      <c r="AU88" s="6" t="s">
        <v>127</v>
      </c>
    </row>
    <row r="89" spans="2:21" s="76" customFormat="1" ht="25.5" customHeight="1">
      <c r="B89" s="112"/>
      <c r="C89" s="113"/>
      <c r="D89" s="113" t="s">
        <v>128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11">
        <f>$N$126</f>
        <v>0</v>
      </c>
      <c r="O89" s="212"/>
      <c r="P89" s="212"/>
      <c r="Q89" s="212"/>
      <c r="R89" s="114"/>
      <c r="T89" s="113"/>
      <c r="U89" s="113"/>
    </row>
    <row r="90" spans="2:21" s="115" customFormat="1" ht="21" customHeight="1">
      <c r="B90" s="116"/>
      <c r="C90" s="89"/>
      <c r="D90" s="89" t="s">
        <v>129</v>
      </c>
      <c r="E90" s="89"/>
      <c r="F90" s="89"/>
      <c r="G90" s="89"/>
      <c r="H90" s="89"/>
      <c r="I90" s="89"/>
      <c r="J90" s="89"/>
      <c r="K90" s="89"/>
      <c r="L90" s="89"/>
      <c r="M90" s="89"/>
      <c r="N90" s="196">
        <f>$N$127</f>
        <v>0</v>
      </c>
      <c r="O90" s="213"/>
      <c r="P90" s="213"/>
      <c r="Q90" s="213"/>
      <c r="R90" s="117"/>
      <c r="T90" s="89"/>
      <c r="U90" s="89"/>
    </row>
    <row r="91" spans="2:21" s="115" customFormat="1" ht="21" customHeight="1">
      <c r="B91" s="116"/>
      <c r="C91" s="89"/>
      <c r="D91" s="89" t="s">
        <v>130</v>
      </c>
      <c r="E91" s="89"/>
      <c r="F91" s="89"/>
      <c r="G91" s="89"/>
      <c r="H91" s="89"/>
      <c r="I91" s="89"/>
      <c r="J91" s="89"/>
      <c r="K91" s="89"/>
      <c r="L91" s="89"/>
      <c r="M91" s="89"/>
      <c r="N91" s="196">
        <f>$N$131</f>
        <v>0</v>
      </c>
      <c r="O91" s="213"/>
      <c r="P91" s="213"/>
      <c r="Q91" s="213"/>
      <c r="R91" s="117"/>
      <c r="T91" s="89"/>
      <c r="U91" s="89"/>
    </row>
    <row r="92" spans="2:21" s="115" customFormat="1" ht="21" customHeight="1">
      <c r="B92" s="116"/>
      <c r="C92" s="89"/>
      <c r="D92" s="89" t="s">
        <v>131</v>
      </c>
      <c r="E92" s="89"/>
      <c r="F92" s="89"/>
      <c r="G92" s="89"/>
      <c r="H92" s="89"/>
      <c r="I92" s="89"/>
      <c r="J92" s="89"/>
      <c r="K92" s="89"/>
      <c r="L92" s="89"/>
      <c r="M92" s="89"/>
      <c r="N92" s="196">
        <f>$N$145</f>
        <v>0</v>
      </c>
      <c r="O92" s="213"/>
      <c r="P92" s="213"/>
      <c r="Q92" s="213"/>
      <c r="R92" s="117"/>
      <c r="T92" s="89"/>
      <c r="U92" s="89"/>
    </row>
    <row r="93" spans="2:21" s="115" customFormat="1" ht="21" customHeight="1">
      <c r="B93" s="116"/>
      <c r="C93" s="89"/>
      <c r="D93" s="89" t="s">
        <v>132</v>
      </c>
      <c r="E93" s="89"/>
      <c r="F93" s="89"/>
      <c r="G93" s="89"/>
      <c r="H93" s="89"/>
      <c r="I93" s="89"/>
      <c r="J93" s="89"/>
      <c r="K93" s="89"/>
      <c r="L93" s="89"/>
      <c r="M93" s="89"/>
      <c r="N93" s="196">
        <f>$N$150</f>
        <v>0</v>
      </c>
      <c r="O93" s="213"/>
      <c r="P93" s="213"/>
      <c r="Q93" s="213"/>
      <c r="R93" s="117"/>
      <c r="T93" s="89"/>
      <c r="U93" s="89"/>
    </row>
    <row r="94" spans="2:21" s="76" customFormat="1" ht="25.5" customHeight="1">
      <c r="B94" s="112"/>
      <c r="C94" s="113"/>
      <c r="D94" s="113" t="s">
        <v>133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11">
        <f>$N$152</f>
        <v>0</v>
      </c>
      <c r="O94" s="212"/>
      <c r="P94" s="212"/>
      <c r="Q94" s="212"/>
      <c r="R94" s="114"/>
      <c r="T94" s="113"/>
      <c r="U94" s="113"/>
    </row>
    <row r="95" spans="2:21" s="115" customFormat="1" ht="21" customHeight="1">
      <c r="B95" s="116"/>
      <c r="C95" s="89"/>
      <c r="D95" s="89" t="s">
        <v>134</v>
      </c>
      <c r="E95" s="89"/>
      <c r="F95" s="89"/>
      <c r="G95" s="89"/>
      <c r="H95" s="89"/>
      <c r="I95" s="89"/>
      <c r="J95" s="89"/>
      <c r="K95" s="89"/>
      <c r="L95" s="89"/>
      <c r="M95" s="89"/>
      <c r="N95" s="196">
        <f>$N$153</f>
        <v>0</v>
      </c>
      <c r="O95" s="213"/>
      <c r="P95" s="213"/>
      <c r="Q95" s="213"/>
      <c r="R95" s="117"/>
      <c r="T95" s="89"/>
      <c r="U95" s="89"/>
    </row>
    <row r="96" spans="2:21" s="115" customFormat="1" ht="21" customHeight="1">
      <c r="B96" s="116"/>
      <c r="C96" s="89"/>
      <c r="D96" s="89" t="s">
        <v>135</v>
      </c>
      <c r="E96" s="89"/>
      <c r="F96" s="89"/>
      <c r="G96" s="89"/>
      <c r="H96" s="89"/>
      <c r="I96" s="89"/>
      <c r="J96" s="89"/>
      <c r="K96" s="89"/>
      <c r="L96" s="89"/>
      <c r="M96" s="89"/>
      <c r="N96" s="196">
        <f>$N$157</f>
        <v>0</v>
      </c>
      <c r="O96" s="213"/>
      <c r="P96" s="213"/>
      <c r="Q96" s="213"/>
      <c r="R96" s="117"/>
      <c r="T96" s="89"/>
      <c r="U96" s="89"/>
    </row>
    <row r="97" spans="2:21" s="115" customFormat="1" ht="21" customHeight="1">
      <c r="B97" s="116"/>
      <c r="C97" s="89"/>
      <c r="D97" s="89" t="s">
        <v>136</v>
      </c>
      <c r="E97" s="89"/>
      <c r="F97" s="89"/>
      <c r="G97" s="89"/>
      <c r="H97" s="89"/>
      <c r="I97" s="89"/>
      <c r="J97" s="89"/>
      <c r="K97" s="89"/>
      <c r="L97" s="89"/>
      <c r="M97" s="89"/>
      <c r="N97" s="196">
        <f>$N$165</f>
        <v>0</v>
      </c>
      <c r="O97" s="213"/>
      <c r="P97" s="213"/>
      <c r="Q97" s="213"/>
      <c r="R97" s="117"/>
      <c r="T97" s="89"/>
      <c r="U97" s="89"/>
    </row>
    <row r="98" spans="2:21" s="115" customFormat="1" ht="21" customHeight="1">
      <c r="B98" s="116"/>
      <c r="C98" s="89"/>
      <c r="D98" s="89" t="s">
        <v>137</v>
      </c>
      <c r="E98" s="89"/>
      <c r="F98" s="89"/>
      <c r="G98" s="89"/>
      <c r="H98" s="89"/>
      <c r="I98" s="89"/>
      <c r="J98" s="89"/>
      <c r="K98" s="89"/>
      <c r="L98" s="89"/>
      <c r="M98" s="89"/>
      <c r="N98" s="196">
        <f>$N$171</f>
        <v>0</v>
      </c>
      <c r="O98" s="213"/>
      <c r="P98" s="213"/>
      <c r="Q98" s="213"/>
      <c r="R98" s="117"/>
      <c r="T98" s="89"/>
      <c r="U98" s="89"/>
    </row>
    <row r="99" spans="2:21" s="6" customFormat="1" ht="22.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T99" s="24"/>
      <c r="U99" s="24"/>
    </row>
    <row r="100" spans="2:21" s="6" customFormat="1" ht="30" customHeight="1">
      <c r="B100" s="23"/>
      <c r="C100" s="71" t="s">
        <v>138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01">
        <f>ROUND($N$101+$N$102+$N$103+$N$104+$N$105+$N$106,2)</f>
        <v>0</v>
      </c>
      <c r="O100" s="182"/>
      <c r="P100" s="182"/>
      <c r="Q100" s="182"/>
      <c r="R100" s="25"/>
      <c r="T100" s="118"/>
      <c r="U100" s="119" t="s">
        <v>44</v>
      </c>
    </row>
    <row r="101" spans="2:62" s="6" customFormat="1" ht="18.75" customHeight="1">
      <c r="B101" s="23"/>
      <c r="C101" s="24"/>
      <c r="D101" s="197" t="s">
        <v>139</v>
      </c>
      <c r="E101" s="182"/>
      <c r="F101" s="182"/>
      <c r="G101" s="182"/>
      <c r="H101" s="182"/>
      <c r="I101" s="24"/>
      <c r="J101" s="24"/>
      <c r="K101" s="24"/>
      <c r="L101" s="24"/>
      <c r="M101" s="24"/>
      <c r="N101" s="195">
        <f>ROUND($N$88*$T$101,2)</f>
        <v>0</v>
      </c>
      <c r="O101" s="182"/>
      <c r="P101" s="182"/>
      <c r="Q101" s="182"/>
      <c r="R101" s="25"/>
      <c r="T101" s="120"/>
      <c r="U101" s="121" t="s">
        <v>45</v>
      </c>
      <c r="AY101" s="6" t="s">
        <v>140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197" t="s">
        <v>141</v>
      </c>
      <c r="E102" s="182"/>
      <c r="F102" s="182"/>
      <c r="G102" s="182"/>
      <c r="H102" s="182"/>
      <c r="I102" s="24"/>
      <c r="J102" s="24"/>
      <c r="K102" s="24"/>
      <c r="L102" s="24"/>
      <c r="M102" s="24"/>
      <c r="N102" s="195">
        <f>ROUND($N$88*$T$102,2)</f>
        <v>0</v>
      </c>
      <c r="O102" s="182"/>
      <c r="P102" s="182"/>
      <c r="Q102" s="182"/>
      <c r="R102" s="25"/>
      <c r="T102" s="120"/>
      <c r="U102" s="121" t="s">
        <v>45</v>
      </c>
      <c r="AY102" s="6" t="s">
        <v>140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197" t="s">
        <v>142</v>
      </c>
      <c r="E103" s="182"/>
      <c r="F103" s="182"/>
      <c r="G103" s="182"/>
      <c r="H103" s="182"/>
      <c r="I103" s="24"/>
      <c r="J103" s="24"/>
      <c r="K103" s="24"/>
      <c r="L103" s="24"/>
      <c r="M103" s="24"/>
      <c r="N103" s="195">
        <f>ROUND($N$88*$T$103,2)</f>
        <v>0</v>
      </c>
      <c r="O103" s="182"/>
      <c r="P103" s="182"/>
      <c r="Q103" s="182"/>
      <c r="R103" s="25"/>
      <c r="T103" s="120"/>
      <c r="U103" s="121" t="s">
        <v>45</v>
      </c>
      <c r="AY103" s="6" t="s">
        <v>140</v>
      </c>
      <c r="BE103" s="93">
        <f>IF($U$103="základní",$N$103,0)</f>
        <v>0</v>
      </c>
      <c r="BF103" s="93">
        <f>IF($U$103="snížená",$N$103,0)</f>
        <v>0</v>
      </c>
      <c r="BG103" s="93">
        <f>IF($U$103="zákl. přenesená",$N$103,0)</f>
        <v>0</v>
      </c>
      <c r="BH103" s="93">
        <f>IF($U$103="sníž. přenesená",$N$103,0)</f>
        <v>0</v>
      </c>
      <c r="BI103" s="93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197" t="s">
        <v>143</v>
      </c>
      <c r="E104" s="182"/>
      <c r="F104" s="182"/>
      <c r="G104" s="182"/>
      <c r="H104" s="182"/>
      <c r="I104" s="24"/>
      <c r="J104" s="24"/>
      <c r="K104" s="24"/>
      <c r="L104" s="24"/>
      <c r="M104" s="24"/>
      <c r="N104" s="195">
        <f>ROUND($N$88*$T$104,2)</f>
        <v>0</v>
      </c>
      <c r="O104" s="182"/>
      <c r="P104" s="182"/>
      <c r="Q104" s="182"/>
      <c r="R104" s="25"/>
      <c r="T104" s="120"/>
      <c r="U104" s="121" t="s">
        <v>45</v>
      </c>
      <c r="AY104" s="6" t="s">
        <v>140</v>
      </c>
      <c r="BE104" s="93">
        <f>IF($U$104="základní",$N$104,0)</f>
        <v>0</v>
      </c>
      <c r="BF104" s="93">
        <f>IF($U$104="snížená",$N$104,0)</f>
        <v>0</v>
      </c>
      <c r="BG104" s="93">
        <f>IF($U$104="zákl. přenesená",$N$104,0)</f>
        <v>0</v>
      </c>
      <c r="BH104" s="93">
        <f>IF($U$104="sníž. přenesená",$N$104,0)</f>
        <v>0</v>
      </c>
      <c r="BI104" s="93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197" t="s">
        <v>144</v>
      </c>
      <c r="E105" s="182"/>
      <c r="F105" s="182"/>
      <c r="G105" s="182"/>
      <c r="H105" s="182"/>
      <c r="I105" s="24"/>
      <c r="J105" s="24"/>
      <c r="K105" s="24"/>
      <c r="L105" s="24"/>
      <c r="M105" s="24"/>
      <c r="N105" s="195">
        <f>ROUND($N$88*$T$105,2)</f>
        <v>0</v>
      </c>
      <c r="O105" s="182"/>
      <c r="P105" s="182"/>
      <c r="Q105" s="182"/>
      <c r="R105" s="25"/>
      <c r="T105" s="120"/>
      <c r="U105" s="121" t="s">
        <v>45</v>
      </c>
      <c r="AY105" s="6" t="s">
        <v>140</v>
      </c>
      <c r="BE105" s="93">
        <f>IF($U$105="základní",$N$105,0)</f>
        <v>0</v>
      </c>
      <c r="BF105" s="93">
        <f>IF($U$105="snížená",$N$105,0)</f>
        <v>0</v>
      </c>
      <c r="BG105" s="93">
        <f>IF($U$105="zákl. přenesená",$N$105,0)</f>
        <v>0</v>
      </c>
      <c r="BH105" s="93">
        <f>IF($U$105="sníž. přenesená",$N$105,0)</f>
        <v>0</v>
      </c>
      <c r="BI105" s="93">
        <f>IF($U$105="nulová",$N$105,0)</f>
        <v>0</v>
      </c>
      <c r="BJ105" s="6" t="s">
        <v>22</v>
      </c>
    </row>
    <row r="106" spans="2:62" s="6" customFormat="1" ht="18.75" customHeight="1">
      <c r="B106" s="23"/>
      <c r="C106" s="24"/>
      <c r="D106" s="89" t="s">
        <v>145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195">
        <f>ROUND($N$88*$T$106,2)</f>
        <v>0</v>
      </c>
      <c r="O106" s="182"/>
      <c r="P106" s="182"/>
      <c r="Q106" s="182"/>
      <c r="R106" s="25"/>
      <c r="T106" s="122"/>
      <c r="U106" s="123" t="s">
        <v>45</v>
      </c>
      <c r="AY106" s="6" t="s">
        <v>146</v>
      </c>
      <c r="BE106" s="93">
        <f>IF($U$106="základní",$N$106,0)</f>
        <v>0</v>
      </c>
      <c r="BF106" s="93">
        <f>IF($U$106="snížená",$N$106,0)</f>
        <v>0</v>
      </c>
      <c r="BG106" s="93">
        <f>IF($U$106="zákl. přenesená",$N$106,0)</f>
        <v>0</v>
      </c>
      <c r="BH106" s="93">
        <f>IF($U$106="sníž. přenesená",$N$106,0)</f>
        <v>0</v>
      </c>
      <c r="BI106" s="93">
        <f>IF($U$106="nulová",$N$106,0)</f>
        <v>0</v>
      </c>
      <c r="BJ106" s="6" t="s">
        <v>22</v>
      </c>
    </row>
    <row r="107" spans="2:21" s="6" customFormat="1" ht="14.2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100" t="s">
        <v>116</v>
      </c>
      <c r="D108" s="33"/>
      <c r="E108" s="33"/>
      <c r="F108" s="33"/>
      <c r="G108" s="33"/>
      <c r="H108" s="33"/>
      <c r="I108" s="33"/>
      <c r="J108" s="33"/>
      <c r="K108" s="33"/>
      <c r="L108" s="198">
        <f>ROUND(SUM($N$88+$N$100),2)</f>
        <v>0</v>
      </c>
      <c r="M108" s="199"/>
      <c r="N108" s="199"/>
      <c r="O108" s="199"/>
      <c r="P108" s="199"/>
      <c r="Q108" s="199"/>
      <c r="R108" s="25"/>
      <c r="T108" s="24"/>
      <c r="U108" s="24"/>
    </row>
    <row r="109" spans="2:21" s="6" customFormat="1" ht="7.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  <c r="T109" s="24"/>
      <c r="U109" s="24"/>
    </row>
    <row r="113" spans="2:18" s="6" customFormat="1" ht="7.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s="6" customFormat="1" ht="37.5" customHeight="1">
      <c r="B114" s="23"/>
      <c r="C114" s="163" t="s">
        <v>147</v>
      </c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25"/>
    </row>
    <row r="115" spans="2:18" s="6" customFormat="1" ht="7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18" s="6" customFormat="1" ht="30.75" customHeight="1">
      <c r="B116" s="23"/>
      <c r="C116" s="18" t="s">
        <v>17</v>
      </c>
      <c r="D116" s="24"/>
      <c r="E116" s="24"/>
      <c r="F116" s="203" t="str">
        <f>$F$6</f>
        <v>UK-stavební práce</v>
      </c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24"/>
      <c r="R116" s="25"/>
    </row>
    <row r="117" spans="2:18" s="6" customFormat="1" ht="37.5" customHeight="1">
      <c r="B117" s="23"/>
      <c r="C117" s="57" t="s">
        <v>120</v>
      </c>
      <c r="D117" s="24"/>
      <c r="E117" s="24"/>
      <c r="F117" s="183" t="str">
        <f>$F$7</f>
        <v>A1 - Stavební práce - Stěny a strop</v>
      </c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24"/>
      <c r="R117" s="25"/>
    </row>
    <row r="118" spans="2:18" s="6" customFormat="1" ht="7.5" customHeight="1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s="6" customFormat="1" ht="18.75" customHeight="1">
      <c r="B119" s="23"/>
      <c r="C119" s="18" t="s">
        <v>23</v>
      </c>
      <c r="D119" s="24"/>
      <c r="E119" s="24"/>
      <c r="F119" s="16" t="str">
        <f>$F$9</f>
        <v> </v>
      </c>
      <c r="G119" s="24"/>
      <c r="H119" s="24"/>
      <c r="I119" s="24"/>
      <c r="J119" s="24"/>
      <c r="K119" s="18" t="s">
        <v>25</v>
      </c>
      <c r="L119" s="24"/>
      <c r="M119" s="209" t="str">
        <f>IF($O$9="","",$O$9)</f>
        <v>23.10.2016</v>
      </c>
      <c r="N119" s="182"/>
      <c r="O119" s="182"/>
      <c r="P119" s="182"/>
      <c r="Q119" s="2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15.75" customHeight="1">
      <c r="B121" s="23"/>
      <c r="C121" s="18" t="s">
        <v>29</v>
      </c>
      <c r="D121" s="24"/>
      <c r="E121" s="24"/>
      <c r="F121" s="16" t="str">
        <f>$E$12</f>
        <v>Univerzita Karlova - Správa budov a zařízení</v>
      </c>
      <c r="G121" s="24"/>
      <c r="H121" s="24"/>
      <c r="I121" s="24"/>
      <c r="J121" s="24"/>
      <c r="K121" s="18" t="s">
        <v>37</v>
      </c>
      <c r="L121" s="24"/>
      <c r="M121" s="168" t="str">
        <f>$E$18</f>
        <v> </v>
      </c>
      <c r="N121" s="182"/>
      <c r="O121" s="182"/>
      <c r="P121" s="182"/>
      <c r="Q121" s="182"/>
      <c r="R121" s="25"/>
    </row>
    <row r="122" spans="2:18" s="6" customFormat="1" ht="15" customHeight="1">
      <c r="B122" s="23"/>
      <c r="C122" s="18" t="s">
        <v>35</v>
      </c>
      <c r="D122" s="24"/>
      <c r="E122" s="24"/>
      <c r="F122" s="16" t="str">
        <f>IF($E$15="","",$E$15)</f>
        <v>Vyplň údaj</v>
      </c>
      <c r="G122" s="24"/>
      <c r="H122" s="24"/>
      <c r="I122" s="24"/>
      <c r="J122" s="24"/>
      <c r="K122" s="18" t="s">
        <v>39</v>
      </c>
      <c r="L122" s="24"/>
      <c r="M122" s="168" t="str">
        <f>$E$21</f>
        <v> </v>
      </c>
      <c r="N122" s="182"/>
      <c r="O122" s="182"/>
      <c r="P122" s="182"/>
      <c r="Q122" s="182"/>
      <c r="R122" s="25"/>
    </row>
    <row r="123" spans="2:18" s="6" customFormat="1" ht="11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27" s="124" customFormat="1" ht="30" customHeight="1">
      <c r="B124" s="125"/>
      <c r="C124" s="126" t="s">
        <v>148</v>
      </c>
      <c r="D124" s="127" t="s">
        <v>149</v>
      </c>
      <c r="E124" s="127" t="s">
        <v>62</v>
      </c>
      <c r="F124" s="214" t="s">
        <v>150</v>
      </c>
      <c r="G124" s="215"/>
      <c r="H124" s="215"/>
      <c r="I124" s="215"/>
      <c r="J124" s="127" t="s">
        <v>151</v>
      </c>
      <c r="K124" s="127" t="s">
        <v>152</v>
      </c>
      <c r="L124" s="214" t="s">
        <v>153</v>
      </c>
      <c r="M124" s="215"/>
      <c r="N124" s="214" t="s">
        <v>154</v>
      </c>
      <c r="O124" s="215"/>
      <c r="P124" s="215"/>
      <c r="Q124" s="216"/>
      <c r="R124" s="128"/>
      <c r="T124" s="66" t="s">
        <v>155</v>
      </c>
      <c r="U124" s="67" t="s">
        <v>44</v>
      </c>
      <c r="V124" s="67" t="s">
        <v>156</v>
      </c>
      <c r="W124" s="67" t="s">
        <v>157</v>
      </c>
      <c r="X124" s="67" t="s">
        <v>158</v>
      </c>
      <c r="Y124" s="67" t="s">
        <v>159</v>
      </c>
      <c r="Z124" s="67" t="s">
        <v>160</v>
      </c>
      <c r="AA124" s="68" t="s">
        <v>161</v>
      </c>
    </row>
    <row r="125" spans="2:63" s="6" customFormat="1" ht="30" customHeight="1">
      <c r="B125" s="23"/>
      <c r="C125" s="71" t="s">
        <v>122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30">
        <f>$BK$125</f>
        <v>0</v>
      </c>
      <c r="O125" s="182"/>
      <c r="P125" s="182"/>
      <c r="Q125" s="182"/>
      <c r="R125" s="25"/>
      <c r="T125" s="70"/>
      <c r="U125" s="38"/>
      <c r="V125" s="38"/>
      <c r="W125" s="129">
        <f>$W$126+$W$152+$W$174</f>
        <v>0</v>
      </c>
      <c r="X125" s="38"/>
      <c r="Y125" s="129">
        <f>$Y$126+$Y$152+$Y$174</f>
        <v>2.667193</v>
      </c>
      <c r="Z125" s="38"/>
      <c r="AA125" s="130">
        <f>$AA$126+$AA$152+$AA$174</f>
        <v>2.088295</v>
      </c>
      <c r="AT125" s="6" t="s">
        <v>79</v>
      </c>
      <c r="AU125" s="6" t="s">
        <v>127</v>
      </c>
      <c r="BK125" s="131">
        <f>$BK$126+$BK$152+$BK$174</f>
        <v>0</v>
      </c>
    </row>
    <row r="126" spans="2:63" s="132" customFormat="1" ht="37.5" customHeight="1">
      <c r="B126" s="133"/>
      <c r="C126" s="134"/>
      <c r="D126" s="135" t="s">
        <v>128</v>
      </c>
      <c r="E126" s="135"/>
      <c r="F126" s="135"/>
      <c r="G126" s="135"/>
      <c r="H126" s="135"/>
      <c r="I126" s="135"/>
      <c r="J126" s="135"/>
      <c r="K126" s="135"/>
      <c r="L126" s="135"/>
      <c r="M126" s="135"/>
      <c r="N126" s="226">
        <f>$BK$126</f>
        <v>0</v>
      </c>
      <c r="O126" s="227"/>
      <c r="P126" s="227"/>
      <c r="Q126" s="227"/>
      <c r="R126" s="136"/>
      <c r="T126" s="137"/>
      <c r="U126" s="134"/>
      <c r="V126" s="134"/>
      <c r="W126" s="138">
        <f>$W$127+$W$131+$W$145+$W$150</f>
        <v>0</v>
      </c>
      <c r="X126" s="134"/>
      <c r="Y126" s="138">
        <f>$Y$127+$Y$131+$Y$145+$Y$150</f>
        <v>1.04486</v>
      </c>
      <c r="Z126" s="134"/>
      <c r="AA126" s="139">
        <f>$AA$127+$AA$131+$AA$145+$AA$150</f>
        <v>0.913</v>
      </c>
      <c r="AR126" s="140" t="s">
        <v>22</v>
      </c>
      <c r="AT126" s="140" t="s">
        <v>79</v>
      </c>
      <c r="AU126" s="140" t="s">
        <v>80</v>
      </c>
      <c r="AY126" s="140" t="s">
        <v>162</v>
      </c>
      <c r="BK126" s="141">
        <f>$BK$127+$BK$131+$BK$145+$BK$150</f>
        <v>0</v>
      </c>
    </row>
    <row r="127" spans="2:63" s="132" customFormat="1" ht="21" customHeight="1">
      <c r="B127" s="133"/>
      <c r="C127" s="134"/>
      <c r="D127" s="142" t="s">
        <v>129</v>
      </c>
      <c r="E127" s="142"/>
      <c r="F127" s="142"/>
      <c r="G127" s="142"/>
      <c r="H127" s="142"/>
      <c r="I127" s="142"/>
      <c r="J127" s="142"/>
      <c r="K127" s="142"/>
      <c r="L127" s="142"/>
      <c r="M127" s="142"/>
      <c r="N127" s="228">
        <f>$BK$127</f>
        <v>0</v>
      </c>
      <c r="O127" s="227"/>
      <c r="P127" s="227"/>
      <c r="Q127" s="227"/>
      <c r="R127" s="136"/>
      <c r="T127" s="137"/>
      <c r="U127" s="134"/>
      <c r="V127" s="134"/>
      <c r="W127" s="138">
        <f>SUM($W$128:$W$130)</f>
        <v>0</v>
      </c>
      <c r="X127" s="134"/>
      <c r="Y127" s="138">
        <f>SUM($Y$128:$Y$130)</f>
        <v>0.2934</v>
      </c>
      <c r="Z127" s="134"/>
      <c r="AA127" s="139">
        <f>SUM($AA$128:$AA$130)</f>
        <v>0</v>
      </c>
      <c r="AR127" s="140" t="s">
        <v>22</v>
      </c>
      <c r="AT127" s="140" t="s">
        <v>79</v>
      </c>
      <c r="AU127" s="140" t="s">
        <v>22</v>
      </c>
      <c r="AY127" s="140" t="s">
        <v>162</v>
      </c>
      <c r="BK127" s="141">
        <f>SUM($BK$128:$BK$130)</f>
        <v>0</v>
      </c>
    </row>
    <row r="128" spans="2:65" s="6" customFormat="1" ht="27" customHeight="1">
      <c r="B128" s="23"/>
      <c r="C128" s="143" t="s">
        <v>163</v>
      </c>
      <c r="D128" s="143" t="s">
        <v>164</v>
      </c>
      <c r="E128" s="144" t="s">
        <v>165</v>
      </c>
      <c r="F128" s="217" t="s">
        <v>166</v>
      </c>
      <c r="G128" s="218"/>
      <c r="H128" s="218"/>
      <c r="I128" s="218"/>
      <c r="J128" s="145" t="s">
        <v>167</v>
      </c>
      <c r="K128" s="146">
        <v>2</v>
      </c>
      <c r="L128" s="219">
        <v>0</v>
      </c>
      <c r="M128" s="218"/>
      <c r="N128" s="220">
        <f>ROUND($L$128*$K$128,2)</f>
        <v>0</v>
      </c>
      <c r="O128" s="218"/>
      <c r="P128" s="218"/>
      <c r="Q128" s="218"/>
      <c r="R128" s="25"/>
      <c r="T128" s="147"/>
      <c r="U128" s="31" t="s">
        <v>45</v>
      </c>
      <c r="V128" s="24"/>
      <c r="W128" s="148">
        <f>$V$128*$K$128</f>
        <v>0</v>
      </c>
      <c r="X128" s="148">
        <v>0.04458</v>
      </c>
      <c r="Y128" s="148">
        <f>$X$128*$K$128</f>
        <v>0.08916</v>
      </c>
      <c r="Z128" s="148">
        <v>0</v>
      </c>
      <c r="AA128" s="149">
        <f>$Z$128*$K$128</f>
        <v>0</v>
      </c>
      <c r="AR128" s="6" t="s">
        <v>168</v>
      </c>
      <c r="AT128" s="6" t="s">
        <v>164</v>
      </c>
      <c r="AU128" s="6" t="s">
        <v>118</v>
      </c>
      <c r="AY128" s="6" t="s">
        <v>162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168</v>
      </c>
      <c r="BM128" s="6" t="s">
        <v>169</v>
      </c>
    </row>
    <row r="129" spans="2:47" s="6" customFormat="1" ht="18.75" customHeight="1">
      <c r="B129" s="23"/>
      <c r="C129" s="24"/>
      <c r="D129" s="24"/>
      <c r="E129" s="24"/>
      <c r="F129" s="221" t="s">
        <v>170</v>
      </c>
      <c r="G129" s="182"/>
      <c r="H129" s="182"/>
      <c r="I129" s="182"/>
      <c r="J129" s="24"/>
      <c r="K129" s="24"/>
      <c r="L129" s="24"/>
      <c r="M129" s="24"/>
      <c r="N129" s="24"/>
      <c r="O129" s="24"/>
      <c r="P129" s="24"/>
      <c r="Q129" s="24"/>
      <c r="R129" s="25"/>
      <c r="T129" s="64"/>
      <c r="U129" s="24"/>
      <c r="V129" s="24"/>
      <c r="W129" s="24"/>
      <c r="X129" s="24"/>
      <c r="Y129" s="24"/>
      <c r="Z129" s="24"/>
      <c r="AA129" s="65"/>
      <c r="AT129" s="6" t="s">
        <v>171</v>
      </c>
      <c r="AU129" s="6" t="s">
        <v>118</v>
      </c>
    </row>
    <row r="130" spans="2:65" s="6" customFormat="1" ht="27" customHeight="1">
      <c r="B130" s="23"/>
      <c r="C130" s="143" t="s">
        <v>172</v>
      </c>
      <c r="D130" s="143" t="s">
        <v>164</v>
      </c>
      <c r="E130" s="144" t="s">
        <v>173</v>
      </c>
      <c r="F130" s="217" t="s">
        <v>174</v>
      </c>
      <c r="G130" s="218"/>
      <c r="H130" s="218"/>
      <c r="I130" s="218"/>
      <c r="J130" s="145" t="s">
        <v>175</v>
      </c>
      <c r="K130" s="146">
        <v>2</v>
      </c>
      <c r="L130" s="219">
        <v>0</v>
      </c>
      <c r="M130" s="218"/>
      <c r="N130" s="220">
        <f>ROUND($L$130*$K$130,2)</f>
        <v>0</v>
      </c>
      <c r="O130" s="218"/>
      <c r="P130" s="218"/>
      <c r="Q130" s="218"/>
      <c r="R130" s="25"/>
      <c r="T130" s="147"/>
      <c r="U130" s="31" t="s">
        <v>45</v>
      </c>
      <c r="V130" s="24"/>
      <c r="W130" s="148">
        <f>$V$130*$K$130</f>
        <v>0</v>
      </c>
      <c r="X130" s="148">
        <v>0.10212</v>
      </c>
      <c r="Y130" s="148">
        <f>$X$130*$K$130</f>
        <v>0.20424</v>
      </c>
      <c r="Z130" s="148">
        <v>0</v>
      </c>
      <c r="AA130" s="149">
        <f>$Z$130*$K$130</f>
        <v>0</v>
      </c>
      <c r="AR130" s="6" t="s">
        <v>168</v>
      </c>
      <c r="AT130" s="6" t="s">
        <v>164</v>
      </c>
      <c r="AU130" s="6" t="s">
        <v>118</v>
      </c>
      <c r="AY130" s="6" t="s">
        <v>162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168</v>
      </c>
      <c r="BM130" s="6" t="s">
        <v>176</v>
      </c>
    </row>
    <row r="131" spans="2:63" s="132" customFormat="1" ht="30.75" customHeight="1">
      <c r="B131" s="133"/>
      <c r="C131" s="134"/>
      <c r="D131" s="142" t="s">
        <v>130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228">
        <f>$BK$131</f>
        <v>0</v>
      </c>
      <c r="O131" s="227"/>
      <c r="P131" s="227"/>
      <c r="Q131" s="227"/>
      <c r="R131" s="136"/>
      <c r="T131" s="137"/>
      <c r="U131" s="134"/>
      <c r="V131" s="134"/>
      <c r="W131" s="138">
        <f>SUM($W$132:$W$144)</f>
        <v>0</v>
      </c>
      <c r="X131" s="134"/>
      <c r="Y131" s="138">
        <f>SUM($Y$132:$Y$144)</f>
        <v>0.75146</v>
      </c>
      <c r="Z131" s="134"/>
      <c r="AA131" s="139">
        <f>SUM($AA$132:$AA$144)</f>
        <v>0</v>
      </c>
      <c r="AR131" s="140" t="s">
        <v>22</v>
      </c>
      <c r="AT131" s="140" t="s">
        <v>79</v>
      </c>
      <c r="AU131" s="140" t="s">
        <v>22</v>
      </c>
      <c r="AY131" s="140" t="s">
        <v>162</v>
      </c>
      <c r="BK131" s="141">
        <f>SUM($BK$132:$BK$144)</f>
        <v>0</v>
      </c>
    </row>
    <row r="132" spans="2:65" s="6" customFormat="1" ht="27" customHeight="1">
      <c r="B132" s="23"/>
      <c r="C132" s="143" t="s">
        <v>177</v>
      </c>
      <c r="D132" s="143" t="s">
        <v>164</v>
      </c>
      <c r="E132" s="144" t="s">
        <v>178</v>
      </c>
      <c r="F132" s="217" t="s">
        <v>179</v>
      </c>
      <c r="G132" s="218"/>
      <c r="H132" s="218"/>
      <c r="I132" s="218"/>
      <c r="J132" s="145" t="s">
        <v>175</v>
      </c>
      <c r="K132" s="146">
        <v>250</v>
      </c>
      <c r="L132" s="219">
        <v>0</v>
      </c>
      <c r="M132" s="218"/>
      <c r="N132" s="220">
        <f>ROUND($L$132*$K$132,2)</f>
        <v>0</v>
      </c>
      <c r="O132" s="218"/>
      <c r="P132" s="218"/>
      <c r="Q132" s="218"/>
      <c r="R132" s="25"/>
      <c r="T132" s="147"/>
      <c r="U132" s="31" t="s">
        <v>45</v>
      </c>
      <c r="V132" s="24"/>
      <c r="W132" s="148">
        <f>$V$132*$K$132</f>
        <v>0</v>
      </c>
      <c r="X132" s="148">
        <v>0.00026</v>
      </c>
      <c r="Y132" s="148">
        <f>$X$132*$K$132</f>
        <v>0.06499999999999999</v>
      </c>
      <c r="Z132" s="148">
        <v>0</v>
      </c>
      <c r="AA132" s="149">
        <f>$Z$132*$K$132</f>
        <v>0</v>
      </c>
      <c r="AR132" s="6" t="s">
        <v>168</v>
      </c>
      <c r="AT132" s="6" t="s">
        <v>164</v>
      </c>
      <c r="AU132" s="6" t="s">
        <v>118</v>
      </c>
      <c r="AY132" s="6" t="s">
        <v>162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168</v>
      </c>
      <c r="BM132" s="6" t="s">
        <v>180</v>
      </c>
    </row>
    <row r="133" spans="2:47" s="6" customFormat="1" ht="18.75" customHeight="1">
      <c r="B133" s="23"/>
      <c r="C133" s="24"/>
      <c r="D133" s="24"/>
      <c r="E133" s="24"/>
      <c r="F133" s="221" t="s">
        <v>181</v>
      </c>
      <c r="G133" s="182"/>
      <c r="H133" s="182"/>
      <c r="I133" s="182"/>
      <c r="J133" s="24"/>
      <c r="K133" s="24"/>
      <c r="L133" s="24"/>
      <c r="M133" s="24"/>
      <c r="N133" s="24"/>
      <c r="O133" s="24"/>
      <c r="P133" s="24"/>
      <c r="Q133" s="24"/>
      <c r="R133" s="25"/>
      <c r="T133" s="64"/>
      <c r="U133" s="24"/>
      <c r="V133" s="24"/>
      <c r="W133" s="24"/>
      <c r="X133" s="24"/>
      <c r="Y133" s="24"/>
      <c r="Z133" s="24"/>
      <c r="AA133" s="65"/>
      <c r="AT133" s="6" t="s">
        <v>171</v>
      </c>
      <c r="AU133" s="6" t="s">
        <v>118</v>
      </c>
    </row>
    <row r="134" spans="2:65" s="6" customFormat="1" ht="27" customHeight="1">
      <c r="B134" s="23"/>
      <c r="C134" s="143" t="s">
        <v>182</v>
      </c>
      <c r="D134" s="143" t="s">
        <v>164</v>
      </c>
      <c r="E134" s="144" t="s">
        <v>183</v>
      </c>
      <c r="F134" s="217" t="s">
        <v>184</v>
      </c>
      <c r="G134" s="218"/>
      <c r="H134" s="218"/>
      <c r="I134" s="218"/>
      <c r="J134" s="145" t="s">
        <v>175</v>
      </c>
      <c r="K134" s="146">
        <v>25</v>
      </c>
      <c r="L134" s="219">
        <v>0</v>
      </c>
      <c r="M134" s="218"/>
      <c r="N134" s="220">
        <f>ROUND($L$134*$K$134,2)</f>
        <v>0</v>
      </c>
      <c r="O134" s="218"/>
      <c r="P134" s="218"/>
      <c r="Q134" s="218"/>
      <c r="R134" s="25"/>
      <c r="T134" s="147"/>
      <c r="U134" s="31" t="s">
        <v>45</v>
      </c>
      <c r="V134" s="24"/>
      <c r="W134" s="148">
        <f>$V$134*$K$134</f>
        <v>0</v>
      </c>
      <c r="X134" s="148">
        <v>0.02048</v>
      </c>
      <c r="Y134" s="148">
        <f>$X$134*$K$134</f>
        <v>0.512</v>
      </c>
      <c r="Z134" s="148">
        <v>0</v>
      </c>
      <c r="AA134" s="149">
        <f>$Z$134*$K$134</f>
        <v>0</v>
      </c>
      <c r="AR134" s="6" t="s">
        <v>168</v>
      </c>
      <c r="AT134" s="6" t="s">
        <v>164</v>
      </c>
      <c r="AU134" s="6" t="s">
        <v>118</v>
      </c>
      <c r="AY134" s="6" t="s">
        <v>162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168</v>
      </c>
      <c r="BM134" s="6" t="s">
        <v>185</v>
      </c>
    </row>
    <row r="135" spans="2:47" s="6" customFormat="1" ht="30.75" customHeight="1">
      <c r="B135" s="23"/>
      <c r="C135" s="24"/>
      <c r="D135" s="24"/>
      <c r="E135" s="24"/>
      <c r="F135" s="221" t="s">
        <v>186</v>
      </c>
      <c r="G135" s="182"/>
      <c r="H135" s="182"/>
      <c r="I135" s="182"/>
      <c r="J135" s="24"/>
      <c r="K135" s="24"/>
      <c r="L135" s="24"/>
      <c r="M135" s="24"/>
      <c r="N135" s="24"/>
      <c r="O135" s="24"/>
      <c r="P135" s="24"/>
      <c r="Q135" s="24"/>
      <c r="R135" s="25"/>
      <c r="T135" s="64"/>
      <c r="U135" s="24"/>
      <c r="V135" s="24"/>
      <c r="W135" s="24"/>
      <c r="X135" s="24"/>
      <c r="Y135" s="24"/>
      <c r="Z135" s="24"/>
      <c r="AA135" s="65"/>
      <c r="AT135" s="6" t="s">
        <v>171</v>
      </c>
      <c r="AU135" s="6" t="s">
        <v>118</v>
      </c>
    </row>
    <row r="136" spans="2:65" s="6" customFormat="1" ht="27" customHeight="1">
      <c r="B136" s="23"/>
      <c r="C136" s="143" t="s">
        <v>172</v>
      </c>
      <c r="D136" s="143" t="s">
        <v>164</v>
      </c>
      <c r="E136" s="144" t="s">
        <v>187</v>
      </c>
      <c r="F136" s="217" t="s">
        <v>188</v>
      </c>
      <c r="G136" s="218"/>
      <c r="H136" s="218"/>
      <c r="I136" s="218"/>
      <c r="J136" s="145" t="s">
        <v>175</v>
      </c>
      <c r="K136" s="146">
        <v>2</v>
      </c>
      <c r="L136" s="219">
        <v>0</v>
      </c>
      <c r="M136" s="218"/>
      <c r="N136" s="220">
        <f>ROUND($L$136*$K$136,2)</f>
        <v>0</v>
      </c>
      <c r="O136" s="218"/>
      <c r="P136" s="218"/>
      <c r="Q136" s="218"/>
      <c r="R136" s="25"/>
      <c r="T136" s="147"/>
      <c r="U136" s="31" t="s">
        <v>45</v>
      </c>
      <c r="V136" s="24"/>
      <c r="W136" s="148">
        <f>$V$136*$K$136</f>
        <v>0</v>
      </c>
      <c r="X136" s="148">
        <v>0.00489</v>
      </c>
      <c r="Y136" s="148">
        <f>$X$136*$K$136</f>
        <v>0.00978</v>
      </c>
      <c r="Z136" s="148">
        <v>0</v>
      </c>
      <c r="AA136" s="149">
        <f>$Z$136*$K$136</f>
        <v>0</v>
      </c>
      <c r="AR136" s="6" t="s">
        <v>168</v>
      </c>
      <c r="AT136" s="6" t="s">
        <v>164</v>
      </c>
      <c r="AU136" s="6" t="s">
        <v>118</v>
      </c>
      <c r="AY136" s="6" t="s">
        <v>162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168</v>
      </c>
      <c r="BM136" s="6" t="s">
        <v>189</v>
      </c>
    </row>
    <row r="137" spans="2:47" s="6" customFormat="1" ht="18.75" customHeight="1">
      <c r="B137" s="23"/>
      <c r="C137" s="24"/>
      <c r="D137" s="24"/>
      <c r="E137" s="24"/>
      <c r="F137" s="221" t="s">
        <v>190</v>
      </c>
      <c r="G137" s="182"/>
      <c r="H137" s="182"/>
      <c r="I137" s="182"/>
      <c r="J137" s="24"/>
      <c r="K137" s="24"/>
      <c r="L137" s="24"/>
      <c r="M137" s="24"/>
      <c r="N137" s="24"/>
      <c r="O137" s="24"/>
      <c r="P137" s="24"/>
      <c r="Q137" s="24"/>
      <c r="R137" s="25"/>
      <c r="T137" s="64"/>
      <c r="U137" s="24"/>
      <c r="V137" s="24"/>
      <c r="W137" s="24"/>
      <c r="X137" s="24"/>
      <c r="Y137" s="24"/>
      <c r="Z137" s="24"/>
      <c r="AA137" s="65"/>
      <c r="AT137" s="6" t="s">
        <v>171</v>
      </c>
      <c r="AU137" s="6" t="s">
        <v>118</v>
      </c>
    </row>
    <row r="138" spans="2:65" s="6" customFormat="1" ht="27" customHeight="1">
      <c r="B138" s="23"/>
      <c r="C138" s="143" t="s">
        <v>172</v>
      </c>
      <c r="D138" s="143" t="s">
        <v>164</v>
      </c>
      <c r="E138" s="144" t="s">
        <v>191</v>
      </c>
      <c r="F138" s="217" t="s">
        <v>192</v>
      </c>
      <c r="G138" s="218"/>
      <c r="H138" s="218"/>
      <c r="I138" s="218"/>
      <c r="J138" s="145" t="s">
        <v>175</v>
      </c>
      <c r="K138" s="146">
        <v>2</v>
      </c>
      <c r="L138" s="219">
        <v>0</v>
      </c>
      <c r="M138" s="218"/>
      <c r="N138" s="220">
        <f>ROUND($L$138*$K$138,2)</f>
        <v>0</v>
      </c>
      <c r="O138" s="218"/>
      <c r="P138" s="218"/>
      <c r="Q138" s="218"/>
      <c r="R138" s="25"/>
      <c r="T138" s="147"/>
      <c r="U138" s="31" t="s">
        <v>45</v>
      </c>
      <c r="V138" s="24"/>
      <c r="W138" s="148">
        <f>$V$138*$K$138</f>
        <v>0</v>
      </c>
      <c r="X138" s="148">
        <v>0.003</v>
      </c>
      <c r="Y138" s="148">
        <f>$X$138*$K$138</f>
        <v>0.006</v>
      </c>
      <c r="Z138" s="148">
        <v>0</v>
      </c>
      <c r="AA138" s="149">
        <f>$Z$138*$K$138</f>
        <v>0</v>
      </c>
      <c r="AR138" s="6" t="s">
        <v>168</v>
      </c>
      <c r="AT138" s="6" t="s">
        <v>164</v>
      </c>
      <c r="AU138" s="6" t="s">
        <v>118</v>
      </c>
      <c r="AY138" s="6" t="s">
        <v>162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168</v>
      </c>
      <c r="BM138" s="6" t="s">
        <v>193</v>
      </c>
    </row>
    <row r="139" spans="2:47" s="6" customFormat="1" ht="18.75" customHeight="1">
      <c r="B139" s="23"/>
      <c r="C139" s="24"/>
      <c r="D139" s="24"/>
      <c r="E139" s="24"/>
      <c r="F139" s="221" t="s">
        <v>190</v>
      </c>
      <c r="G139" s="182"/>
      <c r="H139" s="182"/>
      <c r="I139" s="182"/>
      <c r="J139" s="24"/>
      <c r="K139" s="24"/>
      <c r="L139" s="24"/>
      <c r="M139" s="24"/>
      <c r="N139" s="24"/>
      <c r="O139" s="24"/>
      <c r="P139" s="24"/>
      <c r="Q139" s="24"/>
      <c r="R139" s="25"/>
      <c r="T139" s="64"/>
      <c r="U139" s="24"/>
      <c r="V139" s="24"/>
      <c r="W139" s="24"/>
      <c r="X139" s="24"/>
      <c r="Y139" s="24"/>
      <c r="Z139" s="24"/>
      <c r="AA139" s="65"/>
      <c r="AT139" s="6" t="s">
        <v>171</v>
      </c>
      <c r="AU139" s="6" t="s">
        <v>118</v>
      </c>
    </row>
    <row r="140" spans="2:65" s="6" customFormat="1" ht="27" customHeight="1">
      <c r="B140" s="23"/>
      <c r="C140" s="143" t="s">
        <v>194</v>
      </c>
      <c r="D140" s="143" t="s">
        <v>164</v>
      </c>
      <c r="E140" s="144" t="s">
        <v>195</v>
      </c>
      <c r="F140" s="217" t="s">
        <v>196</v>
      </c>
      <c r="G140" s="218"/>
      <c r="H140" s="218"/>
      <c r="I140" s="218"/>
      <c r="J140" s="145" t="s">
        <v>175</v>
      </c>
      <c r="K140" s="146">
        <v>8.5</v>
      </c>
      <c r="L140" s="219">
        <v>0</v>
      </c>
      <c r="M140" s="218"/>
      <c r="N140" s="220">
        <f>ROUND($L$140*$K$140,2)</f>
        <v>0</v>
      </c>
      <c r="O140" s="218"/>
      <c r="P140" s="218"/>
      <c r="Q140" s="218"/>
      <c r="R140" s="25"/>
      <c r="T140" s="147"/>
      <c r="U140" s="31" t="s">
        <v>45</v>
      </c>
      <c r="V140" s="24"/>
      <c r="W140" s="148">
        <f>$V$140*$K$140</f>
        <v>0</v>
      </c>
      <c r="X140" s="148">
        <v>0.0154</v>
      </c>
      <c r="Y140" s="148">
        <f>$X$140*$K$140</f>
        <v>0.13090000000000002</v>
      </c>
      <c r="Z140" s="148">
        <v>0</v>
      </c>
      <c r="AA140" s="149">
        <f>$Z$140*$K$140</f>
        <v>0</v>
      </c>
      <c r="AR140" s="6" t="s">
        <v>168</v>
      </c>
      <c r="AT140" s="6" t="s">
        <v>164</v>
      </c>
      <c r="AU140" s="6" t="s">
        <v>118</v>
      </c>
      <c r="AY140" s="6" t="s">
        <v>162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168</v>
      </c>
      <c r="BM140" s="6" t="s">
        <v>197</v>
      </c>
    </row>
    <row r="141" spans="2:47" s="6" customFormat="1" ht="18.75" customHeight="1">
      <c r="B141" s="23"/>
      <c r="C141" s="24"/>
      <c r="D141" s="24"/>
      <c r="E141" s="24"/>
      <c r="F141" s="221" t="s">
        <v>198</v>
      </c>
      <c r="G141" s="182"/>
      <c r="H141" s="182"/>
      <c r="I141" s="182"/>
      <c r="J141" s="24"/>
      <c r="K141" s="24"/>
      <c r="L141" s="24"/>
      <c r="M141" s="24"/>
      <c r="N141" s="24"/>
      <c r="O141" s="24"/>
      <c r="P141" s="24"/>
      <c r="Q141" s="24"/>
      <c r="R141" s="25"/>
      <c r="T141" s="64"/>
      <c r="U141" s="24"/>
      <c r="V141" s="24"/>
      <c r="W141" s="24"/>
      <c r="X141" s="24"/>
      <c r="Y141" s="24"/>
      <c r="Z141" s="24"/>
      <c r="AA141" s="65"/>
      <c r="AT141" s="6" t="s">
        <v>171</v>
      </c>
      <c r="AU141" s="6" t="s">
        <v>118</v>
      </c>
    </row>
    <row r="142" spans="2:65" s="6" customFormat="1" ht="27" customHeight="1">
      <c r="B142" s="23"/>
      <c r="C142" s="143" t="s">
        <v>199</v>
      </c>
      <c r="D142" s="143" t="s">
        <v>164</v>
      </c>
      <c r="E142" s="144" t="s">
        <v>200</v>
      </c>
      <c r="F142" s="217" t="s">
        <v>201</v>
      </c>
      <c r="G142" s="218"/>
      <c r="H142" s="218"/>
      <c r="I142" s="218"/>
      <c r="J142" s="145" t="s">
        <v>167</v>
      </c>
      <c r="K142" s="146">
        <v>1</v>
      </c>
      <c r="L142" s="219">
        <v>0</v>
      </c>
      <c r="M142" s="218"/>
      <c r="N142" s="220">
        <f>ROUND($L$142*$K$142,2)</f>
        <v>0</v>
      </c>
      <c r="O142" s="218"/>
      <c r="P142" s="218"/>
      <c r="Q142" s="218"/>
      <c r="R142" s="25"/>
      <c r="T142" s="147"/>
      <c r="U142" s="31" t="s">
        <v>45</v>
      </c>
      <c r="V142" s="24"/>
      <c r="W142" s="148">
        <f>$V$142*$K$142</f>
        <v>0</v>
      </c>
      <c r="X142" s="148">
        <v>0.01698</v>
      </c>
      <c r="Y142" s="148">
        <f>$X$142*$K$142</f>
        <v>0.01698</v>
      </c>
      <c r="Z142" s="148">
        <v>0</v>
      </c>
      <c r="AA142" s="149">
        <f>$Z$142*$K$142</f>
        <v>0</v>
      </c>
      <c r="AR142" s="6" t="s">
        <v>168</v>
      </c>
      <c r="AT142" s="6" t="s">
        <v>164</v>
      </c>
      <c r="AU142" s="6" t="s">
        <v>118</v>
      </c>
      <c r="AY142" s="6" t="s">
        <v>162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168</v>
      </c>
      <c r="BM142" s="6" t="s">
        <v>202</v>
      </c>
    </row>
    <row r="143" spans="2:47" s="6" customFormat="1" ht="30.75" customHeight="1">
      <c r="B143" s="23"/>
      <c r="C143" s="24"/>
      <c r="D143" s="24"/>
      <c r="E143" s="24"/>
      <c r="F143" s="221" t="s">
        <v>203</v>
      </c>
      <c r="G143" s="182"/>
      <c r="H143" s="182"/>
      <c r="I143" s="182"/>
      <c r="J143" s="24"/>
      <c r="K143" s="24"/>
      <c r="L143" s="24"/>
      <c r="M143" s="24"/>
      <c r="N143" s="24"/>
      <c r="O143" s="24"/>
      <c r="P143" s="24"/>
      <c r="Q143" s="24"/>
      <c r="R143" s="25"/>
      <c r="T143" s="64"/>
      <c r="U143" s="24"/>
      <c r="V143" s="24"/>
      <c r="W143" s="24"/>
      <c r="X143" s="24"/>
      <c r="Y143" s="24"/>
      <c r="Z143" s="24"/>
      <c r="AA143" s="65"/>
      <c r="AT143" s="6" t="s">
        <v>171</v>
      </c>
      <c r="AU143" s="6" t="s">
        <v>118</v>
      </c>
    </row>
    <row r="144" spans="2:65" s="6" customFormat="1" ht="15.75" customHeight="1">
      <c r="B144" s="23"/>
      <c r="C144" s="150" t="s">
        <v>199</v>
      </c>
      <c r="D144" s="150" t="s">
        <v>204</v>
      </c>
      <c r="E144" s="151" t="s">
        <v>205</v>
      </c>
      <c r="F144" s="222" t="s">
        <v>206</v>
      </c>
      <c r="G144" s="223"/>
      <c r="H144" s="223"/>
      <c r="I144" s="223"/>
      <c r="J144" s="152" t="s">
        <v>167</v>
      </c>
      <c r="K144" s="153">
        <v>1</v>
      </c>
      <c r="L144" s="224">
        <v>0</v>
      </c>
      <c r="M144" s="223"/>
      <c r="N144" s="225">
        <f>ROUND($L$144*$K$144,2)</f>
        <v>0</v>
      </c>
      <c r="O144" s="218"/>
      <c r="P144" s="218"/>
      <c r="Q144" s="218"/>
      <c r="R144" s="25"/>
      <c r="T144" s="147"/>
      <c r="U144" s="31" t="s">
        <v>45</v>
      </c>
      <c r="V144" s="24"/>
      <c r="W144" s="148">
        <f>$V$144*$K$144</f>
        <v>0</v>
      </c>
      <c r="X144" s="148">
        <v>0.0108</v>
      </c>
      <c r="Y144" s="148">
        <f>$X$144*$K$144</f>
        <v>0.0108</v>
      </c>
      <c r="Z144" s="148">
        <v>0</v>
      </c>
      <c r="AA144" s="149">
        <f>$Z$144*$K$144</f>
        <v>0</v>
      </c>
      <c r="AR144" s="6" t="s">
        <v>199</v>
      </c>
      <c r="AT144" s="6" t="s">
        <v>204</v>
      </c>
      <c r="AU144" s="6" t="s">
        <v>118</v>
      </c>
      <c r="AY144" s="6" t="s">
        <v>162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168</v>
      </c>
      <c r="BM144" s="6" t="s">
        <v>207</v>
      </c>
    </row>
    <row r="145" spans="2:63" s="132" customFormat="1" ht="30.75" customHeight="1">
      <c r="B145" s="133"/>
      <c r="C145" s="134"/>
      <c r="D145" s="142" t="s">
        <v>131</v>
      </c>
      <c r="E145" s="142"/>
      <c r="F145" s="142"/>
      <c r="G145" s="142"/>
      <c r="H145" s="142"/>
      <c r="I145" s="142"/>
      <c r="J145" s="142"/>
      <c r="K145" s="142"/>
      <c r="L145" s="142"/>
      <c r="M145" s="142"/>
      <c r="N145" s="228">
        <f>$BK$145</f>
        <v>0</v>
      </c>
      <c r="O145" s="227"/>
      <c r="P145" s="227"/>
      <c r="Q145" s="227"/>
      <c r="R145" s="136"/>
      <c r="T145" s="137"/>
      <c r="U145" s="134"/>
      <c r="V145" s="134"/>
      <c r="W145" s="138">
        <f>SUM($W$146:$W$149)</f>
        <v>0</v>
      </c>
      <c r="X145" s="134"/>
      <c r="Y145" s="138">
        <f>SUM($Y$146:$Y$149)</f>
        <v>0</v>
      </c>
      <c r="Z145" s="134"/>
      <c r="AA145" s="139">
        <f>SUM($AA$146:$AA$149)</f>
        <v>0.913</v>
      </c>
      <c r="AR145" s="140" t="s">
        <v>22</v>
      </c>
      <c r="AT145" s="140" t="s">
        <v>79</v>
      </c>
      <c r="AU145" s="140" t="s">
        <v>22</v>
      </c>
      <c r="AY145" s="140" t="s">
        <v>162</v>
      </c>
      <c r="BK145" s="141">
        <f>SUM($BK$146:$BK$149)</f>
        <v>0</v>
      </c>
    </row>
    <row r="146" spans="2:65" s="6" customFormat="1" ht="27" customHeight="1">
      <c r="B146" s="23"/>
      <c r="C146" s="143" t="s">
        <v>163</v>
      </c>
      <c r="D146" s="143" t="s">
        <v>164</v>
      </c>
      <c r="E146" s="144" t="s">
        <v>208</v>
      </c>
      <c r="F146" s="217" t="s">
        <v>209</v>
      </c>
      <c r="G146" s="218"/>
      <c r="H146" s="218"/>
      <c r="I146" s="218"/>
      <c r="J146" s="145" t="s">
        <v>175</v>
      </c>
      <c r="K146" s="146">
        <v>2</v>
      </c>
      <c r="L146" s="219">
        <v>0</v>
      </c>
      <c r="M146" s="218"/>
      <c r="N146" s="220">
        <f>ROUND($L$146*$K$146,2)</f>
        <v>0</v>
      </c>
      <c r="O146" s="218"/>
      <c r="P146" s="218"/>
      <c r="Q146" s="218"/>
      <c r="R146" s="25"/>
      <c r="T146" s="147"/>
      <c r="U146" s="31" t="s">
        <v>45</v>
      </c>
      <c r="V146" s="24"/>
      <c r="W146" s="148">
        <f>$V$146*$K$146</f>
        <v>0</v>
      </c>
      <c r="X146" s="148">
        <v>0</v>
      </c>
      <c r="Y146" s="148">
        <f>$X$146*$K$146</f>
        <v>0</v>
      </c>
      <c r="Z146" s="148">
        <v>0.261</v>
      </c>
      <c r="AA146" s="149">
        <f>$Z$146*$K$146</f>
        <v>0.522</v>
      </c>
      <c r="AR146" s="6" t="s">
        <v>168</v>
      </c>
      <c r="AT146" s="6" t="s">
        <v>164</v>
      </c>
      <c r="AU146" s="6" t="s">
        <v>118</v>
      </c>
      <c r="AY146" s="6" t="s">
        <v>162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168</v>
      </c>
      <c r="BM146" s="6" t="s">
        <v>210</v>
      </c>
    </row>
    <row r="147" spans="2:47" s="6" customFormat="1" ht="18.75" customHeight="1">
      <c r="B147" s="23"/>
      <c r="C147" s="24"/>
      <c r="D147" s="24"/>
      <c r="E147" s="24"/>
      <c r="F147" s="221" t="s">
        <v>211</v>
      </c>
      <c r="G147" s="182"/>
      <c r="H147" s="182"/>
      <c r="I147" s="182"/>
      <c r="J147" s="24"/>
      <c r="K147" s="24"/>
      <c r="L147" s="24"/>
      <c r="M147" s="24"/>
      <c r="N147" s="24"/>
      <c r="O147" s="24"/>
      <c r="P147" s="24"/>
      <c r="Q147" s="24"/>
      <c r="R147" s="25"/>
      <c r="T147" s="64"/>
      <c r="U147" s="24"/>
      <c r="V147" s="24"/>
      <c r="W147" s="24"/>
      <c r="X147" s="24"/>
      <c r="Y147" s="24"/>
      <c r="Z147" s="24"/>
      <c r="AA147" s="65"/>
      <c r="AT147" s="6" t="s">
        <v>171</v>
      </c>
      <c r="AU147" s="6" t="s">
        <v>118</v>
      </c>
    </row>
    <row r="148" spans="2:65" s="6" customFormat="1" ht="27" customHeight="1">
      <c r="B148" s="23"/>
      <c r="C148" s="143" t="s">
        <v>194</v>
      </c>
      <c r="D148" s="143" t="s">
        <v>164</v>
      </c>
      <c r="E148" s="144" t="s">
        <v>212</v>
      </c>
      <c r="F148" s="217" t="s">
        <v>213</v>
      </c>
      <c r="G148" s="218"/>
      <c r="H148" s="218"/>
      <c r="I148" s="218"/>
      <c r="J148" s="145" t="s">
        <v>175</v>
      </c>
      <c r="K148" s="146">
        <v>8.5</v>
      </c>
      <c r="L148" s="219">
        <v>0</v>
      </c>
      <c r="M148" s="218"/>
      <c r="N148" s="220">
        <f>ROUND($L$148*$K$148,2)</f>
        <v>0</v>
      </c>
      <c r="O148" s="218"/>
      <c r="P148" s="218"/>
      <c r="Q148" s="218"/>
      <c r="R148" s="25"/>
      <c r="T148" s="147"/>
      <c r="U148" s="31" t="s">
        <v>45</v>
      </c>
      <c r="V148" s="24"/>
      <c r="W148" s="148">
        <f>$V$148*$K$148</f>
        <v>0</v>
      </c>
      <c r="X148" s="148">
        <v>0</v>
      </c>
      <c r="Y148" s="148">
        <f>$X$148*$K$148</f>
        <v>0</v>
      </c>
      <c r="Z148" s="148">
        <v>0.046</v>
      </c>
      <c r="AA148" s="149">
        <f>$Z$148*$K$148</f>
        <v>0.391</v>
      </c>
      <c r="AR148" s="6" t="s">
        <v>168</v>
      </c>
      <c r="AT148" s="6" t="s">
        <v>164</v>
      </c>
      <c r="AU148" s="6" t="s">
        <v>118</v>
      </c>
      <c r="AY148" s="6" t="s">
        <v>162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168</v>
      </c>
      <c r="BM148" s="6" t="s">
        <v>214</v>
      </c>
    </row>
    <row r="149" spans="2:47" s="6" customFormat="1" ht="18.75" customHeight="1">
      <c r="B149" s="23"/>
      <c r="C149" s="24"/>
      <c r="D149" s="24"/>
      <c r="E149" s="24"/>
      <c r="F149" s="221" t="s">
        <v>215</v>
      </c>
      <c r="G149" s="182"/>
      <c r="H149" s="182"/>
      <c r="I149" s="182"/>
      <c r="J149" s="24"/>
      <c r="K149" s="24"/>
      <c r="L149" s="24"/>
      <c r="M149" s="24"/>
      <c r="N149" s="24"/>
      <c r="O149" s="24"/>
      <c r="P149" s="24"/>
      <c r="Q149" s="24"/>
      <c r="R149" s="25"/>
      <c r="T149" s="64"/>
      <c r="U149" s="24"/>
      <c r="V149" s="24"/>
      <c r="W149" s="24"/>
      <c r="X149" s="24"/>
      <c r="Y149" s="24"/>
      <c r="Z149" s="24"/>
      <c r="AA149" s="65"/>
      <c r="AT149" s="6" t="s">
        <v>171</v>
      </c>
      <c r="AU149" s="6" t="s">
        <v>118</v>
      </c>
    </row>
    <row r="150" spans="2:63" s="132" customFormat="1" ht="30.75" customHeight="1">
      <c r="B150" s="133"/>
      <c r="C150" s="134"/>
      <c r="D150" s="142" t="s">
        <v>132</v>
      </c>
      <c r="E150" s="142"/>
      <c r="F150" s="142"/>
      <c r="G150" s="142"/>
      <c r="H150" s="142"/>
      <c r="I150" s="142"/>
      <c r="J150" s="142"/>
      <c r="K150" s="142"/>
      <c r="L150" s="142"/>
      <c r="M150" s="142"/>
      <c r="N150" s="228">
        <f>$BK$150</f>
        <v>0</v>
      </c>
      <c r="O150" s="227"/>
      <c r="P150" s="227"/>
      <c r="Q150" s="227"/>
      <c r="R150" s="136"/>
      <c r="T150" s="137"/>
      <c r="U150" s="134"/>
      <c r="V150" s="134"/>
      <c r="W150" s="138">
        <f>$W$151</f>
        <v>0</v>
      </c>
      <c r="X150" s="134"/>
      <c r="Y150" s="138">
        <f>$Y$151</f>
        <v>0</v>
      </c>
      <c r="Z150" s="134"/>
      <c r="AA150" s="139">
        <f>$AA$151</f>
        <v>0</v>
      </c>
      <c r="AR150" s="140" t="s">
        <v>22</v>
      </c>
      <c r="AT150" s="140" t="s">
        <v>79</v>
      </c>
      <c r="AU150" s="140" t="s">
        <v>22</v>
      </c>
      <c r="AY150" s="140" t="s">
        <v>162</v>
      </c>
      <c r="BK150" s="141">
        <f>$BK$151</f>
        <v>0</v>
      </c>
    </row>
    <row r="151" spans="2:65" s="6" customFormat="1" ht="15.75" customHeight="1">
      <c r="B151" s="23"/>
      <c r="C151" s="143" t="s">
        <v>22</v>
      </c>
      <c r="D151" s="143" t="s">
        <v>164</v>
      </c>
      <c r="E151" s="144" t="s">
        <v>216</v>
      </c>
      <c r="F151" s="217" t="s">
        <v>217</v>
      </c>
      <c r="G151" s="218"/>
      <c r="H151" s="218"/>
      <c r="I151" s="218"/>
      <c r="J151" s="145" t="s">
        <v>218</v>
      </c>
      <c r="K151" s="146">
        <v>1.045</v>
      </c>
      <c r="L151" s="219">
        <v>0</v>
      </c>
      <c r="M151" s="218"/>
      <c r="N151" s="220">
        <f>ROUND($L$151*$K$151,2)</f>
        <v>0</v>
      </c>
      <c r="O151" s="218"/>
      <c r="P151" s="218"/>
      <c r="Q151" s="218"/>
      <c r="R151" s="25"/>
      <c r="T151" s="147"/>
      <c r="U151" s="31" t="s">
        <v>45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</v>
      </c>
      <c r="AA151" s="149">
        <f>$Z$151*$K$151</f>
        <v>0</v>
      </c>
      <c r="AR151" s="6" t="s">
        <v>168</v>
      </c>
      <c r="AT151" s="6" t="s">
        <v>164</v>
      </c>
      <c r="AU151" s="6" t="s">
        <v>118</v>
      </c>
      <c r="AY151" s="6" t="s">
        <v>162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168</v>
      </c>
      <c r="BM151" s="6" t="s">
        <v>219</v>
      </c>
    </row>
    <row r="152" spans="2:63" s="132" customFormat="1" ht="37.5" customHeight="1">
      <c r="B152" s="133"/>
      <c r="C152" s="134"/>
      <c r="D152" s="135" t="s">
        <v>133</v>
      </c>
      <c r="E152" s="135"/>
      <c r="F152" s="135"/>
      <c r="G152" s="135"/>
      <c r="H152" s="135"/>
      <c r="I152" s="135"/>
      <c r="J152" s="135"/>
      <c r="K152" s="135"/>
      <c r="L152" s="135"/>
      <c r="M152" s="135"/>
      <c r="N152" s="226">
        <f>$BK$152</f>
        <v>0</v>
      </c>
      <c r="O152" s="227"/>
      <c r="P152" s="227"/>
      <c r="Q152" s="227"/>
      <c r="R152" s="136"/>
      <c r="T152" s="137"/>
      <c r="U152" s="134"/>
      <c r="V152" s="134"/>
      <c r="W152" s="138">
        <f>$W$153+$W$157+$W$165+$W$171</f>
        <v>0</v>
      </c>
      <c r="X152" s="134"/>
      <c r="Y152" s="138">
        <f>$Y$153+$Y$157+$Y$165+$Y$171</f>
        <v>1.622333</v>
      </c>
      <c r="Z152" s="134"/>
      <c r="AA152" s="139">
        <f>$AA$153+$AA$157+$AA$165+$AA$171</f>
        <v>1.175295</v>
      </c>
      <c r="AR152" s="140" t="s">
        <v>118</v>
      </c>
      <c r="AT152" s="140" t="s">
        <v>79</v>
      </c>
      <c r="AU152" s="140" t="s">
        <v>80</v>
      </c>
      <c r="AY152" s="140" t="s">
        <v>162</v>
      </c>
      <c r="BK152" s="141">
        <f>$BK$153+$BK$157+$BK$165+$BK$171</f>
        <v>0</v>
      </c>
    </row>
    <row r="153" spans="2:63" s="132" customFormat="1" ht="21" customHeight="1">
      <c r="B153" s="133"/>
      <c r="C153" s="134"/>
      <c r="D153" s="142" t="s">
        <v>134</v>
      </c>
      <c r="E153" s="142"/>
      <c r="F153" s="142"/>
      <c r="G153" s="142"/>
      <c r="H153" s="142"/>
      <c r="I153" s="142"/>
      <c r="J153" s="142"/>
      <c r="K153" s="142"/>
      <c r="L153" s="142"/>
      <c r="M153" s="142"/>
      <c r="N153" s="228">
        <f>$BK$153</f>
        <v>0</v>
      </c>
      <c r="O153" s="227"/>
      <c r="P153" s="227"/>
      <c r="Q153" s="227"/>
      <c r="R153" s="136"/>
      <c r="T153" s="137"/>
      <c r="U153" s="134"/>
      <c r="V153" s="134"/>
      <c r="W153" s="138">
        <f>SUM($W$154:$W$156)</f>
        <v>0</v>
      </c>
      <c r="X153" s="134"/>
      <c r="Y153" s="138">
        <f>SUM($Y$154:$Y$156)</f>
        <v>0.40564799999999995</v>
      </c>
      <c r="Z153" s="134"/>
      <c r="AA153" s="139">
        <f>SUM($AA$154:$AA$156)</f>
        <v>0</v>
      </c>
      <c r="AR153" s="140" t="s">
        <v>118</v>
      </c>
      <c r="AT153" s="140" t="s">
        <v>79</v>
      </c>
      <c r="AU153" s="140" t="s">
        <v>22</v>
      </c>
      <c r="AY153" s="140" t="s">
        <v>162</v>
      </c>
      <c r="BK153" s="141">
        <f>SUM($BK$154:$BK$156)</f>
        <v>0</v>
      </c>
    </row>
    <row r="154" spans="2:65" s="6" customFormat="1" ht="27" customHeight="1">
      <c r="B154" s="23"/>
      <c r="C154" s="143" t="s">
        <v>27</v>
      </c>
      <c r="D154" s="143" t="s">
        <v>164</v>
      </c>
      <c r="E154" s="144" t="s">
        <v>220</v>
      </c>
      <c r="F154" s="217" t="s">
        <v>221</v>
      </c>
      <c r="G154" s="218"/>
      <c r="H154" s="218"/>
      <c r="I154" s="218"/>
      <c r="J154" s="145" t="s">
        <v>175</v>
      </c>
      <c r="K154" s="146">
        <v>16.2</v>
      </c>
      <c r="L154" s="219">
        <v>0</v>
      </c>
      <c r="M154" s="218"/>
      <c r="N154" s="220">
        <f>ROUND($L$154*$K$154,2)</f>
        <v>0</v>
      </c>
      <c r="O154" s="218"/>
      <c r="P154" s="218"/>
      <c r="Q154" s="218"/>
      <c r="R154" s="25"/>
      <c r="T154" s="147"/>
      <c r="U154" s="31" t="s">
        <v>45</v>
      </c>
      <c r="V154" s="24"/>
      <c r="W154" s="148">
        <f>$V$154*$K$154</f>
        <v>0</v>
      </c>
      <c r="X154" s="148">
        <v>0.02504</v>
      </c>
      <c r="Y154" s="148">
        <f>$X$154*$K$154</f>
        <v>0.40564799999999995</v>
      </c>
      <c r="Z154" s="148">
        <v>0</v>
      </c>
      <c r="AA154" s="149">
        <f>$Z$154*$K$154</f>
        <v>0</v>
      </c>
      <c r="AR154" s="6" t="s">
        <v>222</v>
      </c>
      <c r="AT154" s="6" t="s">
        <v>164</v>
      </c>
      <c r="AU154" s="6" t="s">
        <v>118</v>
      </c>
      <c r="AY154" s="6" t="s">
        <v>162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222</v>
      </c>
      <c r="BM154" s="6" t="s">
        <v>223</v>
      </c>
    </row>
    <row r="155" spans="2:47" s="6" customFormat="1" ht="18.75" customHeight="1">
      <c r="B155" s="23"/>
      <c r="C155" s="24"/>
      <c r="D155" s="24"/>
      <c r="E155" s="24"/>
      <c r="F155" s="221" t="s">
        <v>224</v>
      </c>
      <c r="G155" s="182"/>
      <c r="H155" s="182"/>
      <c r="I155" s="182"/>
      <c r="J155" s="24"/>
      <c r="K155" s="24"/>
      <c r="L155" s="24"/>
      <c r="M155" s="24"/>
      <c r="N155" s="24"/>
      <c r="O155" s="24"/>
      <c r="P155" s="24"/>
      <c r="Q155" s="24"/>
      <c r="R155" s="25"/>
      <c r="T155" s="64"/>
      <c r="U155" s="24"/>
      <c r="V155" s="24"/>
      <c r="W155" s="24"/>
      <c r="X155" s="24"/>
      <c r="Y155" s="24"/>
      <c r="Z155" s="24"/>
      <c r="AA155" s="65"/>
      <c r="AT155" s="6" t="s">
        <v>171</v>
      </c>
      <c r="AU155" s="6" t="s">
        <v>118</v>
      </c>
    </row>
    <row r="156" spans="2:65" s="6" customFormat="1" ht="27" customHeight="1">
      <c r="B156" s="23"/>
      <c r="C156" s="143" t="s">
        <v>22</v>
      </c>
      <c r="D156" s="143" t="s">
        <v>164</v>
      </c>
      <c r="E156" s="144" t="s">
        <v>225</v>
      </c>
      <c r="F156" s="217" t="s">
        <v>226</v>
      </c>
      <c r="G156" s="218"/>
      <c r="H156" s="218"/>
      <c r="I156" s="218"/>
      <c r="J156" s="145" t="s">
        <v>218</v>
      </c>
      <c r="K156" s="146">
        <v>0.406</v>
      </c>
      <c r="L156" s="219">
        <v>0</v>
      </c>
      <c r="M156" s="218"/>
      <c r="N156" s="220">
        <f>ROUND($L$156*$K$156,2)</f>
        <v>0</v>
      </c>
      <c r="O156" s="218"/>
      <c r="P156" s="218"/>
      <c r="Q156" s="218"/>
      <c r="R156" s="25"/>
      <c r="T156" s="147"/>
      <c r="U156" s="31" t="s">
        <v>45</v>
      </c>
      <c r="V156" s="24"/>
      <c r="W156" s="148">
        <f>$V$156*$K$156</f>
        <v>0</v>
      </c>
      <c r="X156" s="148">
        <v>0</v>
      </c>
      <c r="Y156" s="148">
        <f>$X$156*$K$156</f>
        <v>0</v>
      </c>
      <c r="Z156" s="148">
        <v>0</v>
      </c>
      <c r="AA156" s="149">
        <f>$Z$156*$K$156</f>
        <v>0</v>
      </c>
      <c r="AR156" s="6" t="s">
        <v>222</v>
      </c>
      <c r="AT156" s="6" t="s">
        <v>164</v>
      </c>
      <c r="AU156" s="6" t="s">
        <v>118</v>
      </c>
      <c r="AY156" s="6" t="s">
        <v>162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ROUND($L$156*$K$156,2)</f>
        <v>0</v>
      </c>
      <c r="BL156" s="6" t="s">
        <v>222</v>
      </c>
      <c r="BM156" s="6" t="s">
        <v>227</v>
      </c>
    </row>
    <row r="157" spans="2:63" s="132" customFormat="1" ht="30.75" customHeight="1">
      <c r="B157" s="133"/>
      <c r="C157" s="134"/>
      <c r="D157" s="142" t="s">
        <v>135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228">
        <f>$BK$157</f>
        <v>0</v>
      </c>
      <c r="O157" s="227"/>
      <c r="P157" s="227"/>
      <c r="Q157" s="227"/>
      <c r="R157" s="136"/>
      <c r="T157" s="137"/>
      <c r="U157" s="134"/>
      <c r="V157" s="134"/>
      <c r="W157" s="138">
        <f>SUM($W$158:$W$164)</f>
        <v>0</v>
      </c>
      <c r="X157" s="134"/>
      <c r="Y157" s="138">
        <f>SUM($Y$158:$Y$164)</f>
        <v>0.564315</v>
      </c>
      <c r="Z157" s="134"/>
      <c r="AA157" s="139">
        <f>SUM($AA$158:$AA$164)</f>
        <v>0.7069449999999999</v>
      </c>
      <c r="AR157" s="140" t="s">
        <v>118</v>
      </c>
      <c r="AT157" s="140" t="s">
        <v>79</v>
      </c>
      <c r="AU157" s="140" t="s">
        <v>22</v>
      </c>
      <c r="AY157" s="140" t="s">
        <v>162</v>
      </c>
      <c r="BK157" s="141">
        <f>SUM($BK$158:$BK$164)</f>
        <v>0</v>
      </c>
    </row>
    <row r="158" spans="2:65" s="6" customFormat="1" ht="27" customHeight="1">
      <c r="B158" s="23"/>
      <c r="C158" s="143" t="s">
        <v>228</v>
      </c>
      <c r="D158" s="143" t="s">
        <v>164</v>
      </c>
      <c r="E158" s="144" t="s">
        <v>229</v>
      </c>
      <c r="F158" s="217" t="s">
        <v>230</v>
      </c>
      <c r="G158" s="218"/>
      <c r="H158" s="218"/>
      <c r="I158" s="218"/>
      <c r="J158" s="145" t="s">
        <v>175</v>
      </c>
      <c r="K158" s="146">
        <v>8.5</v>
      </c>
      <c r="L158" s="219">
        <v>0</v>
      </c>
      <c r="M158" s="218"/>
      <c r="N158" s="220">
        <f>ROUND($L$158*$K$158,2)</f>
        <v>0</v>
      </c>
      <c r="O158" s="218"/>
      <c r="P158" s="218"/>
      <c r="Q158" s="218"/>
      <c r="R158" s="25"/>
      <c r="T158" s="147"/>
      <c r="U158" s="31" t="s">
        <v>45</v>
      </c>
      <c r="V158" s="24"/>
      <c r="W158" s="148">
        <f>$V$158*$K$158</f>
        <v>0</v>
      </c>
      <c r="X158" s="148">
        <v>0.03867</v>
      </c>
      <c r="Y158" s="148">
        <f>$X$158*$K$158</f>
        <v>0.328695</v>
      </c>
      <c r="Z158" s="148">
        <v>0</v>
      </c>
      <c r="AA158" s="149">
        <f>$Z$158*$K$158</f>
        <v>0</v>
      </c>
      <c r="AR158" s="6" t="s">
        <v>222</v>
      </c>
      <c r="AT158" s="6" t="s">
        <v>164</v>
      </c>
      <c r="AU158" s="6" t="s">
        <v>118</v>
      </c>
      <c r="AY158" s="6" t="s">
        <v>162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22</v>
      </c>
      <c r="BK158" s="93">
        <f>ROUND($L$158*$K$158,2)</f>
        <v>0</v>
      </c>
      <c r="BL158" s="6" t="s">
        <v>222</v>
      </c>
      <c r="BM158" s="6" t="s">
        <v>231</v>
      </c>
    </row>
    <row r="159" spans="2:47" s="6" customFormat="1" ht="18.75" customHeight="1">
      <c r="B159" s="23"/>
      <c r="C159" s="24"/>
      <c r="D159" s="24"/>
      <c r="E159" s="24"/>
      <c r="F159" s="221" t="s">
        <v>232</v>
      </c>
      <c r="G159" s="182"/>
      <c r="H159" s="182"/>
      <c r="I159" s="182"/>
      <c r="J159" s="24"/>
      <c r="K159" s="24"/>
      <c r="L159" s="24"/>
      <c r="M159" s="24"/>
      <c r="N159" s="24"/>
      <c r="O159" s="24"/>
      <c r="P159" s="24"/>
      <c r="Q159" s="24"/>
      <c r="R159" s="25"/>
      <c r="T159" s="64"/>
      <c r="U159" s="24"/>
      <c r="V159" s="24"/>
      <c r="W159" s="24"/>
      <c r="X159" s="24"/>
      <c r="Y159" s="24"/>
      <c r="Z159" s="24"/>
      <c r="AA159" s="65"/>
      <c r="AT159" s="6" t="s">
        <v>171</v>
      </c>
      <c r="AU159" s="6" t="s">
        <v>118</v>
      </c>
    </row>
    <row r="160" spans="2:65" s="6" customFormat="1" ht="15.75" customHeight="1">
      <c r="B160" s="23"/>
      <c r="C160" s="150" t="s">
        <v>228</v>
      </c>
      <c r="D160" s="150" t="s">
        <v>204</v>
      </c>
      <c r="E160" s="151" t="s">
        <v>233</v>
      </c>
      <c r="F160" s="222" t="s">
        <v>234</v>
      </c>
      <c r="G160" s="223"/>
      <c r="H160" s="223"/>
      <c r="I160" s="223"/>
      <c r="J160" s="152" t="s">
        <v>175</v>
      </c>
      <c r="K160" s="153">
        <v>9.35</v>
      </c>
      <c r="L160" s="224">
        <v>0</v>
      </c>
      <c r="M160" s="223"/>
      <c r="N160" s="225">
        <f>ROUND($L$160*$K$160,2)</f>
        <v>0</v>
      </c>
      <c r="O160" s="218"/>
      <c r="P160" s="218"/>
      <c r="Q160" s="218"/>
      <c r="R160" s="25"/>
      <c r="T160" s="147"/>
      <c r="U160" s="31" t="s">
        <v>45</v>
      </c>
      <c r="V160" s="24"/>
      <c r="W160" s="148">
        <f>$V$160*$K$160</f>
        <v>0</v>
      </c>
      <c r="X160" s="148">
        <v>0.0182</v>
      </c>
      <c r="Y160" s="148">
        <f>$X$160*$K$160</f>
        <v>0.17017000000000002</v>
      </c>
      <c r="Z160" s="148">
        <v>0</v>
      </c>
      <c r="AA160" s="149">
        <f>$Z$160*$K$160</f>
        <v>0</v>
      </c>
      <c r="AR160" s="6" t="s">
        <v>235</v>
      </c>
      <c r="AT160" s="6" t="s">
        <v>204</v>
      </c>
      <c r="AU160" s="6" t="s">
        <v>118</v>
      </c>
      <c r="AY160" s="6" t="s">
        <v>162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ROUND($L$160*$K$160,2)</f>
        <v>0</v>
      </c>
      <c r="BL160" s="6" t="s">
        <v>222</v>
      </c>
      <c r="BM160" s="6" t="s">
        <v>236</v>
      </c>
    </row>
    <row r="161" spans="2:65" s="6" customFormat="1" ht="27" customHeight="1">
      <c r="B161" s="23"/>
      <c r="C161" s="143" t="s">
        <v>118</v>
      </c>
      <c r="D161" s="143" t="s">
        <v>164</v>
      </c>
      <c r="E161" s="144" t="s">
        <v>237</v>
      </c>
      <c r="F161" s="217" t="s">
        <v>238</v>
      </c>
      <c r="G161" s="218"/>
      <c r="H161" s="218"/>
      <c r="I161" s="218"/>
      <c r="J161" s="145" t="s">
        <v>175</v>
      </c>
      <c r="K161" s="146">
        <v>8.5</v>
      </c>
      <c r="L161" s="219">
        <v>0</v>
      </c>
      <c r="M161" s="218"/>
      <c r="N161" s="220">
        <f>ROUND($L$161*$K$161,2)</f>
        <v>0</v>
      </c>
      <c r="O161" s="218"/>
      <c r="P161" s="218"/>
      <c r="Q161" s="218"/>
      <c r="R161" s="25"/>
      <c r="T161" s="147"/>
      <c r="U161" s="31" t="s">
        <v>45</v>
      </c>
      <c r="V161" s="24"/>
      <c r="W161" s="148">
        <f>$V$161*$K$161</f>
        <v>0</v>
      </c>
      <c r="X161" s="148">
        <v>0</v>
      </c>
      <c r="Y161" s="148">
        <f>$X$161*$K$161</f>
        <v>0</v>
      </c>
      <c r="Z161" s="148">
        <v>0.08317</v>
      </c>
      <c r="AA161" s="149">
        <f>$Z$161*$K$161</f>
        <v>0.7069449999999999</v>
      </c>
      <c r="AR161" s="6" t="s">
        <v>222</v>
      </c>
      <c r="AT161" s="6" t="s">
        <v>164</v>
      </c>
      <c r="AU161" s="6" t="s">
        <v>118</v>
      </c>
      <c r="AY161" s="6" t="s">
        <v>162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22</v>
      </c>
      <c r="BK161" s="93">
        <f>ROUND($L$161*$K$161,2)</f>
        <v>0</v>
      </c>
      <c r="BL161" s="6" t="s">
        <v>222</v>
      </c>
      <c r="BM161" s="6" t="s">
        <v>239</v>
      </c>
    </row>
    <row r="162" spans="2:65" s="6" customFormat="1" ht="27" customHeight="1">
      <c r="B162" s="23"/>
      <c r="C162" s="143" t="s">
        <v>168</v>
      </c>
      <c r="D162" s="143" t="s">
        <v>164</v>
      </c>
      <c r="E162" s="144" t="s">
        <v>240</v>
      </c>
      <c r="F162" s="217" t="s">
        <v>241</v>
      </c>
      <c r="G162" s="218"/>
      <c r="H162" s="218"/>
      <c r="I162" s="218"/>
      <c r="J162" s="145" t="s">
        <v>175</v>
      </c>
      <c r="K162" s="146">
        <v>8.5</v>
      </c>
      <c r="L162" s="219">
        <v>0</v>
      </c>
      <c r="M162" s="218"/>
      <c r="N162" s="220">
        <f>ROUND($L$162*$K$162,2)</f>
        <v>0</v>
      </c>
      <c r="O162" s="218"/>
      <c r="P162" s="218"/>
      <c r="Q162" s="218"/>
      <c r="R162" s="25"/>
      <c r="T162" s="147"/>
      <c r="U162" s="31" t="s">
        <v>45</v>
      </c>
      <c r="V162" s="24"/>
      <c r="W162" s="148">
        <f>$V$162*$K$162</f>
        <v>0</v>
      </c>
      <c r="X162" s="148">
        <v>0.0077</v>
      </c>
      <c r="Y162" s="148">
        <f>$X$162*$K$162</f>
        <v>0.06545000000000001</v>
      </c>
      <c r="Z162" s="148">
        <v>0</v>
      </c>
      <c r="AA162" s="149">
        <f>$Z$162*$K$162</f>
        <v>0</v>
      </c>
      <c r="AR162" s="6" t="s">
        <v>222</v>
      </c>
      <c r="AT162" s="6" t="s">
        <v>164</v>
      </c>
      <c r="AU162" s="6" t="s">
        <v>118</v>
      </c>
      <c r="AY162" s="6" t="s">
        <v>162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ROUND($L$162*$K$162,2)</f>
        <v>0</v>
      </c>
      <c r="BL162" s="6" t="s">
        <v>222</v>
      </c>
      <c r="BM162" s="6" t="s">
        <v>242</v>
      </c>
    </row>
    <row r="163" spans="2:47" s="6" customFormat="1" ht="18.75" customHeight="1">
      <c r="B163" s="23"/>
      <c r="C163" s="24"/>
      <c r="D163" s="24"/>
      <c r="E163" s="24"/>
      <c r="F163" s="221" t="s">
        <v>243</v>
      </c>
      <c r="G163" s="182"/>
      <c r="H163" s="182"/>
      <c r="I163" s="182"/>
      <c r="J163" s="24"/>
      <c r="K163" s="24"/>
      <c r="L163" s="24"/>
      <c r="M163" s="24"/>
      <c r="N163" s="24"/>
      <c r="O163" s="24"/>
      <c r="P163" s="24"/>
      <c r="Q163" s="24"/>
      <c r="R163" s="25"/>
      <c r="T163" s="64"/>
      <c r="U163" s="24"/>
      <c r="V163" s="24"/>
      <c r="W163" s="24"/>
      <c r="X163" s="24"/>
      <c r="Y163" s="24"/>
      <c r="Z163" s="24"/>
      <c r="AA163" s="65"/>
      <c r="AT163" s="6" t="s">
        <v>171</v>
      </c>
      <c r="AU163" s="6" t="s">
        <v>118</v>
      </c>
    </row>
    <row r="164" spans="2:65" s="6" customFormat="1" ht="27" customHeight="1">
      <c r="B164" s="23"/>
      <c r="C164" s="143" t="s">
        <v>22</v>
      </c>
      <c r="D164" s="143" t="s">
        <v>164</v>
      </c>
      <c r="E164" s="144" t="s">
        <v>244</v>
      </c>
      <c r="F164" s="217" t="s">
        <v>245</v>
      </c>
      <c r="G164" s="218"/>
      <c r="H164" s="218"/>
      <c r="I164" s="218"/>
      <c r="J164" s="145" t="s">
        <v>218</v>
      </c>
      <c r="K164" s="146">
        <v>0.564</v>
      </c>
      <c r="L164" s="219">
        <v>0</v>
      </c>
      <c r="M164" s="218"/>
      <c r="N164" s="220">
        <f>ROUND($L$164*$K$164,2)</f>
        <v>0</v>
      </c>
      <c r="O164" s="218"/>
      <c r="P164" s="218"/>
      <c r="Q164" s="218"/>
      <c r="R164" s="25"/>
      <c r="T164" s="147"/>
      <c r="U164" s="31" t="s">
        <v>45</v>
      </c>
      <c r="V164" s="24"/>
      <c r="W164" s="148">
        <f>$V$164*$K$164</f>
        <v>0</v>
      </c>
      <c r="X164" s="148">
        <v>0</v>
      </c>
      <c r="Y164" s="148">
        <f>$X$164*$K$164</f>
        <v>0</v>
      </c>
      <c r="Z164" s="148">
        <v>0</v>
      </c>
      <c r="AA164" s="149">
        <f>$Z$164*$K$164</f>
        <v>0</v>
      </c>
      <c r="AR164" s="6" t="s">
        <v>222</v>
      </c>
      <c r="AT164" s="6" t="s">
        <v>164</v>
      </c>
      <c r="AU164" s="6" t="s">
        <v>118</v>
      </c>
      <c r="AY164" s="6" t="s">
        <v>162</v>
      </c>
      <c r="BE164" s="93">
        <f>IF($U$164="základní",$N$164,0)</f>
        <v>0</v>
      </c>
      <c r="BF164" s="93">
        <f>IF($U$164="snížená",$N$164,0)</f>
        <v>0</v>
      </c>
      <c r="BG164" s="93">
        <f>IF($U$164="zákl. přenesená",$N$164,0)</f>
        <v>0</v>
      </c>
      <c r="BH164" s="93">
        <f>IF($U$164="sníž. přenesená",$N$164,0)</f>
        <v>0</v>
      </c>
      <c r="BI164" s="93">
        <f>IF($U$164="nulová",$N$164,0)</f>
        <v>0</v>
      </c>
      <c r="BJ164" s="6" t="s">
        <v>22</v>
      </c>
      <c r="BK164" s="93">
        <f>ROUND($L$164*$K$164,2)</f>
        <v>0</v>
      </c>
      <c r="BL164" s="6" t="s">
        <v>222</v>
      </c>
      <c r="BM164" s="6" t="s">
        <v>246</v>
      </c>
    </row>
    <row r="165" spans="2:63" s="132" customFormat="1" ht="30.75" customHeight="1">
      <c r="B165" s="133"/>
      <c r="C165" s="134"/>
      <c r="D165" s="142" t="s">
        <v>136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228">
        <f>$BK$165</f>
        <v>0</v>
      </c>
      <c r="O165" s="227"/>
      <c r="P165" s="227"/>
      <c r="Q165" s="227"/>
      <c r="R165" s="136"/>
      <c r="T165" s="137"/>
      <c r="U165" s="134"/>
      <c r="V165" s="134"/>
      <c r="W165" s="138">
        <f>SUM($W$166:$W$170)</f>
        <v>0</v>
      </c>
      <c r="X165" s="134"/>
      <c r="Y165" s="138">
        <f>SUM($Y$166:$Y$170)</f>
        <v>0.57987</v>
      </c>
      <c r="Z165" s="134"/>
      <c r="AA165" s="139">
        <f>SUM($AA$166:$AA$170)</f>
        <v>0.46835000000000004</v>
      </c>
      <c r="AR165" s="140" t="s">
        <v>118</v>
      </c>
      <c r="AT165" s="140" t="s">
        <v>79</v>
      </c>
      <c r="AU165" s="140" t="s">
        <v>22</v>
      </c>
      <c r="AY165" s="140" t="s">
        <v>162</v>
      </c>
      <c r="BK165" s="141">
        <f>SUM($BK$166:$BK$170)</f>
        <v>0</v>
      </c>
    </row>
    <row r="166" spans="2:65" s="6" customFormat="1" ht="27" customHeight="1">
      <c r="B166" s="23"/>
      <c r="C166" s="143" t="s">
        <v>22</v>
      </c>
      <c r="D166" s="143" t="s">
        <v>164</v>
      </c>
      <c r="E166" s="144" t="s">
        <v>247</v>
      </c>
      <c r="F166" s="217" t="s">
        <v>248</v>
      </c>
      <c r="G166" s="218"/>
      <c r="H166" s="218"/>
      <c r="I166" s="218"/>
      <c r="J166" s="145" t="s">
        <v>175</v>
      </c>
      <c r="K166" s="146">
        <v>8.5</v>
      </c>
      <c r="L166" s="219">
        <v>0</v>
      </c>
      <c r="M166" s="218"/>
      <c r="N166" s="220">
        <f>ROUND($L$166*$K$166,2)</f>
        <v>0</v>
      </c>
      <c r="O166" s="218"/>
      <c r="P166" s="218"/>
      <c r="Q166" s="218"/>
      <c r="R166" s="25"/>
      <c r="T166" s="147"/>
      <c r="U166" s="31" t="s">
        <v>45</v>
      </c>
      <c r="V166" s="24"/>
      <c r="W166" s="148">
        <f>$V$166*$K$166</f>
        <v>0</v>
      </c>
      <c r="X166" s="148">
        <v>0</v>
      </c>
      <c r="Y166" s="148">
        <f>$X$166*$K$166</f>
        <v>0</v>
      </c>
      <c r="Z166" s="148">
        <v>0.0551</v>
      </c>
      <c r="AA166" s="149">
        <f>$Z$166*$K$166</f>
        <v>0.46835000000000004</v>
      </c>
      <c r="AR166" s="6" t="s">
        <v>222</v>
      </c>
      <c r="AT166" s="6" t="s">
        <v>164</v>
      </c>
      <c r="AU166" s="6" t="s">
        <v>118</v>
      </c>
      <c r="AY166" s="6" t="s">
        <v>162</v>
      </c>
      <c r="BE166" s="93">
        <f>IF($U$166="základní",$N$166,0)</f>
        <v>0</v>
      </c>
      <c r="BF166" s="93">
        <f>IF($U$166="snížená",$N$166,0)</f>
        <v>0</v>
      </c>
      <c r="BG166" s="93">
        <f>IF($U$166="zákl. přenesená",$N$166,0)</f>
        <v>0</v>
      </c>
      <c r="BH166" s="93">
        <f>IF($U$166="sníž. přenesená",$N$166,0)</f>
        <v>0</v>
      </c>
      <c r="BI166" s="93">
        <f>IF($U$166="nulová",$N$166,0)</f>
        <v>0</v>
      </c>
      <c r="BJ166" s="6" t="s">
        <v>22</v>
      </c>
      <c r="BK166" s="93">
        <f>ROUND($L$166*$K$166,2)</f>
        <v>0</v>
      </c>
      <c r="BL166" s="6" t="s">
        <v>222</v>
      </c>
      <c r="BM166" s="6" t="s">
        <v>249</v>
      </c>
    </row>
    <row r="167" spans="2:65" s="6" customFormat="1" ht="27" customHeight="1">
      <c r="B167" s="23"/>
      <c r="C167" s="143" t="s">
        <v>250</v>
      </c>
      <c r="D167" s="143" t="s">
        <v>164</v>
      </c>
      <c r="E167" s="144" t="s">
        <v>251</v>
      </c>
      <c r="F167" s="217" t="s">
        <v>252</v>
      </c>
      <c r="G167" s="218"/>
      <c r="H167" s="218"/>
      <c r="I167" s="218"/>
      <c r="J167" s="145" t="s">
        <v>175</v>
      </c>
      <c r="K167" s="146">
        <v>8.5</v>
      </c>
      <c r="L167" s="219">
        <v>0</v>
      </c>
      <c r="M167" s="218"/>
      <c r="N167" s="220">
        <f>ROUND($L$167*$K$167,2)</f>
        <v>0</v>
      </c>
      <c r="O167" s="218"/>
      <c r="P167" s="218"/>
      <c r="Q167" s="218"/>
      <c r="R167" s="25"/>
      <c r="T167" s="147"/>
      <c r="U167" s="31" t="s">
        <v>45</v>
      </c>
      <c r="V167" s="24"/>
      <c r="W167" s="148">
        <f>$V$167*$K$167</f>
        <v>0</v>
      </c>
      <c r="X167" s="148">
        <v>0.0482</v>
      </c>
      <c r="Y167" s="148">
        <f>$X$167*$K$167</f>
        <v>0.4097</v>
      </c>
      <c r="Z167" s="148">
        <v>0</v>
      </c>
      <c r="AA167" s="149">
        <f>$Z$167*$K$167</f>
        <v>0</v>
      </c>
      <c r="AR167" s="6" t="s">
        <v>222</v>
      </c>
      <c r="AT167" s="6" t="s">
        <v>164</v>
      </c>
      <c r="AU167" s="6" t="s">
        <v>118</v>
      </c>
      <c r="AY167" s="6" t="s">
        <v>162</v>
      </c>
      <c r="BE167" s="93">
        <f>IF($U$167="základní",$N$167,0)</f>
        <v>0</v>
      </c>
      <c r="BF167" s="93">
        <f>IF($U$167="snížená",$N$167,0)</f>
        <v>0</v>
      </c>
      <c r="BG167" s="93">
        <f>IF($U$167="zákl. přenesená",$N$167,0)</f>
        <v>0</v>
      </c>
      <c r="BH167" s="93">
        <f>IF($U$167="sníž. přenesená",$N$167,0)</f>
        <v>0</v>
      </c>
      <c r="BI167" s="93">
        <f>IF($U$167="nulová",$N$167,0)</f>
        <v>0</v>
      </c>
      <c r="BJ167" s="6" t="s">
        <v>22</v>
      </c>
      <c r="BK167" s="93">
        <f>ROUND($L$167*$K$167,2)</f>
        <v>0</v>
      </c>
      <c r="BL167" s="6" t="s">
        <v>222</v>
      </c>
      <c r="BM167" s="6" t="s">
        <v>253</v>
      </c>
    </row>
    <row r="168" spans="2:47" s="6" customFormat="1" ht="18.75" customHeight="1">
      <c r="B168" s="23"/>
      <c r="C168" s="24"/>
      <c r="D168" s="24"/>
      <c r="E168" s="24"/>
      <c r="F168" s="221" t="s">
        <v>232</v>
      </c>
      <c r="G168" s="182"/>
      <c r="H168" s="182"/>
      <c r="I168" s="182"/>
      <c r="J168" s="24"/>
      <c r="K168" s="24"/>
      <c r="L168" s="24"/>
      <c r="M168" s="24"/>
      <c r="N168" s="24"/>
      <c r="O168" s="24"/>
      <c r="P168" s="24"/>
      <c r="Q168" s="24"/>
      <c r="R168" s="25"/>
      <c r="T168" s="64"/>
      <c r="U168" s="24"/>
      <c r="V168" s="24"/>
      <c r="W168" s="24"/>
      <c r="X168" s="24"/>
      <c r="Y168" s="24"/>
      <c r="Z168" s="24"/>
      <c r="AA168" s="65"/>
      <c r="AT168" s="6" t="s">
        <v>171</v>
      </c>
      <c r="AU168" s="6" t="s">
        <v>118</v>
      </c>
    </row>
    <row r="169" spans="2:65" s="6" customFormat="1" ht="15.75" customHeight="1">
      <c r="B169" s="23"/>
      <c r="C169" s="150" t="s">
        <v>250</v>
      </c>
      <c r="D169" s="150" t="s">
        <v>204</v>
      </c>
      <c r="E169" s="151" t="s">
        <v>254</v>
      </c>
      <c r="F169" s="222" t="s">
        <v>255</v>
      </c>
      <c r="G169" s="223"/>
      <c r="H169" s="223"/>
      <c r="I169" s="223"/>
      <c r="J169" s="152" t="s">
        <v>175</v>
      </c>
      <c r="K169" s="153">
        <v>9.35</v>
      </c>
      <c r="L169" s="224">
        <v>0</v>
      </c>
      <c r="M169" s="223"/>
      <c r="N169" s="225">
        <f>ROUND($L$169*$K$169,2)</f>
        <v>0</v>
      </c>
      <c r="O169" s="218"/>
      <c r="P169" s="218"/>
      <c r="Q169" s="218"/>
      <c r="R169" s="25"/>
      <c r="T169" s="147"/>
      <c r="U169" s="31" t="s">
        <v>45</v>
      </c>
      <c r="V169" s="24"/>
      <c r="W169" s="148">
        <f>$V$169*$K$169</f>
        <v>0</v>
      </c>
      <c r="X169" s="148">
        <v>0.0182</v>
      </c>
      <c r="Y169" s="148">
        <f>$X$169*$K$169</f>
        <v>0.17017000000000002</v>
      </c>
      <c r="Z169" s="148">
        <v>0</v>
      </c>
      <c r="AA169" s="149">
        <f>$Z$169*$K$169</f>
        <v>0</v>
      </c>
      <c r="AR169" s="6" t="s">
        <v>235</v>
      </c>
      <c r="AT169" s="6" t="s">
        <v>204</v>
      </c>
      <c r="AU169" s="6" t="s">
        <v>118</v>
      </c>
      <c r="AY169" s="6" t="s">
        <v>162</v>
      </c>
      <c r="BE169" s="93">
        <f>IF($U$169="základní",$N$169,0)</f>
        <v>0</v>
      </c>
      <c r="BF169" s="93">
        <f>IF($U$169="snížená",$N$169,0)</f>
        <v>0</v>
      </c>
      <c r="BG169" s="93">
        <f>IF($U$169="zákl. přenesená",$N$169,0)</f>
        <v>0</v>
      </c>
      <c r="BH169" s="93">
        <f>IF($U$169="sníž. přenesená",$N$169,0)</f>
        <v>0</v>
      </c>
      <c r="BI169" s="93">
        <f>IF($U$169="nulová",$N$169,0)</f>
        <v>0</v>
      </c>
      <c r="BJ169" s="6" t="s">
        <v>22</v>
      </c>
      <c r="BK169" s="93">
        <f>ROUND($L$169*$K$169,2)</f>
        <v>0</v>
      </c>
      <c r="BL169" s="6" t="s">
        <v>222</v>
      </c>
      <c r="BM169" s="6" t="s">
        <v>256</v>
      </c>
    </row>
    <row r="170" spans="2:65" s="6" customFormat="1" ht="27" customHeight="1">
      <c r="B170" s="23"/>
      <c r="C170" s="143" t="s">
        <v>22</v>
      </c>
      <c r="D170" s="143" t="s">
        <v>164</v>
      </c>
      <c r="E170" s="144" t="s">
        <v>257</v>
      </c>
      <c r="F170" s="217" t="s">
        <v>258</v>
      </c>
      <c r="G170" s="218"/>
      <c r="H170" s="218"/>
      <c r="I170" s="218"/>
      <c r="J170" s="145" t="s">
        <v>218</v>
      </c>
      <c r="K170" s="146">
        <v>0.58</v>
      </c>
      <c r="L170" s="219">
        <v>0</v>
      </c>
      <c r="M170" s="218"/>
      <c r="N170" s="220">
        <f>ROUND($L$170*$K$170,2)</f>
        <v>0</v>
      </c>
      <c r="O170" s="218"/>
      <c r="P170" s="218"/>
      <c r="Q170" s="218"/>
      <c r="R170" s="25"/>
      <c r="T170" s="147"/>
      <c r="U170" s="31" t="s">
        <v>45</v>
      </c>
      <c r="V170" s="24"/>
      <c r="W170" s="148">
        <f>$V$170*$K$170</f>
        <v>0</v>
      </c>
      <c r="X170" s="148">
        <v>0</v>
      </c>
      <c r="Y170" s="148">
        <f>$X$170*$K$170</f>
        <v>0</v>
      </c>
      <c r="Z170" s="148">
        <v>0</v>
      </c>
      <c r="AA170" s="149">
        <f>$Z$170*$K$170</f>
        <v>0</v>
      </c>
      <c r="AR170" s="6" t="s">
        <v>222</v>
      </c>
      <c r="AT170" s="6" t="s">
        <v>164</v>
      </c>
      <c r="AU170" s="6" t="s">
        <v>118</v>
      </c>
      <c r="AY170" s="6" t="s">
        <v>162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22</v>
      </c>
      <c r="BK170" s="93">
        <f>ROUND($L$170*$K$170,2)</f>
        <v>0</v>
      </c>
      <c r="BL170" s="6" t="s">
        <v>222</v>
      </c>
      <c r="BM170" s="6" t="s">
        <v>259</v>
      </c>
    </row>
    <row r="171" spans="2:63" s="132" customFormat="1" ht="30.75" customHeight="1">
      <c r="B171" s="133"/>
      <c r="C171" s="134"/>
      <c r="D171" s="142" t="s">
        <v>137</v>
      </c>
      <c r="E171" s="142"/>
      <c r="F171" s="142"/>
      <c r="G171" s="142"/>
      <c r="H171" s="142"/>
      <c r="I171" s="142"/>
      <c r="J171" s="142"/>
      <c r="K171" s="142"/>
      <c r="L171" s="142"/>
      <c r="M171" s="142"/>
      <c r="N171" s="228">
        <f>$BK$171</f>
        <v>0</v>
      </c>
      <c r="O171" s="227"/>
      <c r="P171" s="227"/>
      <c r="Q171" s="227"/>
      <c r="R171" s="136"/>
      <c r="T171" s="137"/>
      <c r="U171" s="134"/>
      <c r="V171" s="134"/>
      <c r="W171" s="138">
        <f>SUM($W$172:$W$173)</f>
        <v>0</v>
      </c>
      <c r="X171" s="134"/>
      <c r="Y171" s="138">
        <f>SUM($Y$172:$Y$173)</f>
        <v>0.0725</v>
      </c>
      <c r="Z171" s="134"/>
      <c r="AA171" s="139">
        <f>SUM($AA$172:$AA$173)</f>
        <v>0</v>
      </c>
      <c r="AR171" s="140" t="s">
        <v>118</v>
      </c>
      <c r="AT171" s="140" t="s">
        <v>79</v>
      </c>
      <c r="AU171" s="140" t="s">
        <v>22</v>
      </c>
      <c r="AY171" s="140" t="s">
        <v>162</v>
      </c>
      <c r="BK171" s="141">
        <f>SUM($BK$172:$BK$173)</f>
        <v>0</v>
      </c>
    </row>
    <row r="172" spans="2:65" s="6" customFormat="1" ht="27" customHeight="1">
      <c r="B172" s="23"/>
      <c r="C172" s="143" t="s">
        <v>260</v>
      </c>
      <c r="D172" s="143" t="s">
        <v>164</v>
      </c>
      <c r="E172" s="144" t="s">
        <v>261</v>
      </c>
      <c r="F172" s="217" t="s">
        <v>262</v>
      </c>
      <c r="G172" s="218"/>
      <c r="H172" s="218"/>
      <c r="I172" s="218"/>
      <c r="J172" s="145" t="s">
        <v>175</v>
      </c>
      <c r="K172" s="146">
        <v>250</v>
      </c>
      <c r="L172" s="219">
        <v>0</v>
      </c>
      <c r="M172" s="218"/>
      <c r="N172" s="220">
        <f>ROUND($L$172*$K$172,2)</f>
        <v>0</v>
      </c>
      <c r="O172" s="218"/>
      <c r="P172" s="218"/>
      <c r="Q172" s="218"/>
      <c r="R172" s="25"/>
      <c r="T172" s="147"/>
      <c r="U172" s="31" t="s">
        <v>45</v>
      </c>
      <c r="V172" s="24"/>
      <c r="W172" s="148">
        <f>$V$172*$K$172</f>
        <v>0</v>
      </c>
      <c r="X172" s="148">
        <v>0.00029</v>
      </c>
      <c r="Y172" s="148">
        <f>$X$172*$K$172</f>
        <v>0.0725</v>
      </c>
      <c r="Z172" s="148">
        <v>0</v>
      </c>
      <c r="AA172" s="149">
        <f>$Z$172*$K$172</f>
        <v>0</v>
      </c>
      <c r="AR172" s="6" t="s">
        <v>222</v>
      </c>
      <c r="AT172" s="6" t="s">
        <v>164</v>
      </c>
      <c r="AU172" s="6" t="s">
        <v>118</v>
      </c>
      <c r="AY172" s="6" t="s">
        <v>162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22</v>
      </c>
      <c r="BK172" s="93">
        <f>ROUND($L$172*$K$172,2)</f>
        <v>0</v>
      </c>
      <c r="BL172" s="6" t="s">
        <v>222</v>
      </c>
      <c r="BM172" s="6" t="s">
        <v>263</v>
      </c>
    </row>
    <row r="173" spans="2:47" s="6" customFormat="1" ht="18.75" customHeight="1">
      <c r="B173" s="23"/>
      <c r="C173" s="24"/>
      <c r="D173" s="24"/>
      <c r="E173" s="24"/>
      <c r="F173" s="221" t="s">
        <v>264</v>
      </c>
      <c r="G173" s="182"/>
      <c r="H173" s="182"/>
      <c r="I173" s="182"/>
      <c r="J173" s="24"/>
      <c r="K173" s="24"/>
      <c r="L173" s="24"/>
      <c r="M173" s="24"/>
      <c r="N173" s="24"/>
      <c r="O173" s="24"/>
      <c r="P173" s="24"/>
      <c r="Q173" s="24"/>
      <c r="R173" s="25"/>
      <c r="T173" s="64"/>
      <c r="U173" s="24"/>
      <c r="V173" s="24"/>
      <c r="W173" s="24"/>
      <c r="X173" s="24"/>
      <c r="Y173" s="24"/>
      <c r="Z173" s="24"/>
      <c r="AA173" s="65"/>
      <c r="AT173" s="6" t="s">
        <v>171</v>
      </c>
      <c r="AU173" s="6" t="s">
        <v>118</v>
      </c>
    </row>
    <row r="174" spans="2:63" s="6" customFormat="1" ht="51" customHeight="1">
      <c r="B174" s="23"/>
      <c r="C174" s="24"/>
      <c r="D174" s="135" t="s">
        <v>265</v>
      </c>
      <c r="E174" s="24"/>
      <c r="F174" s="24"/>
      <c r="G174" s="24"/>
      <c r="H174" s="24"/>
      <c r="I174" s="24"/>
      <c r="J174" s="24"/>
      <c r="K174" s="24"/>
      <c r="L174" s="24"/>
      <c r="M174" s="24"/>
      <c r="N174" s="226">
        <f>$BK$174</f>
        <v>0</v>
      </c>
      <c r="O174" s="182"/>
      <c r="P174" s="182"/>
      <c r="Q174" s="182"/>
      <c r="R174" s="25"/>
      <c r="T174" s="154"/>
      <c r="U174" s="43"/>
      <c r="V174" s="43"/>
      <c r="W174" s="43"/>
      <c r="X174" s="43"/>
      <c r="Y174" s="43"/>
      <c r="Z174" s="43"/>
      <c r="AA174" s="45"/>
      <c r="AT174" s="6" t="s">
        <v>79</v>
      </c>
      <c r="AU174" s="6" t="s">
        <v>80</v>
      </c>
      <c r="AY174" s="6" t="s">
        <v>266</v>
      </c>
      <c r="BK174" s="93">
        <v>0</v>
      </c>
    </row>
    <row r="175" spans="2:18" s="6" customFormat="1" ht="7.5" customHeight="1"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8"/>
    </row>
    <row r="176" s="2" customFormat="1" ht="14.25" customHeight="1"/>
  </sheetData>
  <sheetProtection password="CC35" sheet="1" objects="1" scenarios="1" formatColumns="0" formatRows="0" sort="0" autoFilter="0"/>
  <mergeCells count="170">
    <mergeCell ref="N171:Q171"/>
    <mergeCell ref="N174:Q174"/>
    <mergeCell ref="H1:K1"/>
    <mergeCell ref="S2:AC2"/>
    <mergeCell ref="F172:I172"/>
    <mergeCell ref="L172:M172"/>
    <mergeCell ref="N172:Q172"/>
    <mergeCell ref="F173:I173"/>
    <mergeCell ref="N125:Q125"/>
    <mergeCell ref="N145:Q145"/>
    <mergeCell ref="N150:Q150"/>
    <mergeCell ref="F168:I168"/>
    <mergeCell ref="F166:I166"/>
    <mergeCell ref="L166:M166"/>
    <mergeCell ref="N166:Q166"/>
    <mergeCell ref="F167:I167"/>
    <mergeCell ref="N165:Q165"/>
    <mergeCell ref="F169:I169"/>
    <mergeCell ref="L169:M169"/>
    <mergeCell ref="N169:Q169"/>
    <mergeCell ref="F170:I170"/>
    <mergeCell ref="L170:M170"/>
    <mergeCell ref="N170:Q170"/>
    <mergeCell ref="L167:M167"/>
    <mergeCell ref="N167:Q167"/>
    <mergeCell ref="F162:I162"/>
    <mergeCell ref="L162:M162"/>
    <mergeCell ref="N162:Q162"/>
    <mergeCell ref="F163:I163"/>
    <mergeCell ref="F164:I164"/>
    <mergeCell ref="L164:M164"/>
    <mergeCell ref="N164:Q164"/>
    <mergeCell ref="F159:I159"/>
    <mergeCell ref="F160:I160"/>
    <mergeCell ref="L160:M160"/>
    <mergeCell ref="N160:Q160"/>
    <mergeCell ref="F161:I161"/>
    <mergeCell ref="L161:M161"/>
    <mergeCell ref="N161:Q161"/>
    <mergeCell ref="F155:I155"/>
    <mergeCell ref="F156:I156"/>
    <mergeCell ref="L156:M156"/>
    <mergeCell ref="N156:Q156"/>
    <mergeCell ref="F158:I158"/>
    <mergeCell ref="L158:M158"/>
    <mergeCell ref="N158:Q158"/>
    <mergeCell ref="N157:Q157"/>
    <mergeCell ref="F149:I149"/>
    <mergeCell ref="F151:I151"/>
    <mergeCell ref="L151:M151"/>
    <mergeCell ref="N151:Q151"/>
    <mergeCell ref="F154:I154"/>
    <mergeCell ref="L154:M154"/>
    <mergeCell ref="N154:Q154"/>
    <mergeCell ref="N152:Q152"/>
    <mergeCell ref="N153:Q153"/>
    <mergeCell ref="F146:I146"/>
    <mergeCell ref="L146:M146"/>
    <mergeCell ref="N146:Q146"/>
    <mergeCell ref="F147:I147"/>
    <mergeCell ref="F148:I148"/>
    <mergeCell ref="L148:M148"/>
    <mergeCell ref="N148:Q148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29:I129"/>
    <mergeCell ref="F130:I130"/>
    <mergeCell ref="L130:M130"/>
    <mergeCell ref="N130:Q130"/>
    <mergeCell ref="F132:I132"/>
    <mergeCell ref="L132:M132"/>
    <mergeCell ref="N132:Q132"/>
    <mergeCell ref="N131:Q131"/>
    <mergeCell ref="F124:I124"/>
    <mergeCell ref="L124:M124"/>
    <mergeCell ref="N124:Q124"/>
    <mergeCell ref="F128:I128"/>
    <mergeCell ref="L128:M128"/>
    <mergeCell ref="N128:Q128"/>
    <mergeCell ref="N126:Q126"/>
    <mergeCell ref="N127:Q127"/>
    <mergeCell ref="C114:Q114"/>
    <mergeCell ref="F116:P116"/>
    <mergeCell ref="F117:P117"/>
    <mergeCell ref="M119:P119"/>
    <mergeCell ref="M121:Q121"/>
    <mergeCell ref="M122:Q122"/>
    <mergeCell ref="D104:H104"/>
    <mergeCell ref="N104:Q104"/>
    <mergeCell ref="D105:H105"/>
    <mergeCell ref="N105:Q105"/>
    <mergeCell ref="N106:Q106"/>
    <mergeCell ref="L108:Q108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8:Q98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5"/>
  <sheetViews>
    <sheetView showGridLines="0" zoomScalePageLayoutView="0" workbookViewId="0" topLeftCell="A1">
      <pane ySplit="1" topLeftCell="A41" activePane="bottomLeft" state="frozen"/>
      <selection pane="topLeft" activeCell="A1" sqref="A1"/>
      <selection pane="bottomLeft" activeCell="K83" sqref="K8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554</v>
      </c>
      <c r="G1" s="159"/>
      <c r="H1" s="229" t="s">
        <v>555</v>
      </c>
      <c r="I1" s="229"/>
      <c r="J1" s="229"/>
      <c r="K1" s="229"/>
      <c r="L1" s="159" t="s">
        <v>556</v>
      </c>
      <c r="M1" s="157"/>
      <c r="N1" s="157"/>
      <c r="O1" s="158" t="s">
        <v>117</v>
      </c>
      <c r="P1" s="157"/>
      <c r="Q1" s="157"/>
      <c r="R1" s="157"/>
      <c r="S1" s="159" t="s">
        <v>557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1" t="s">
        <v>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S2" s="200" t="s">
        <v>6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118</v>
      </c>
    </row>
    <row r="4" spans="2:46" s="2" customFormat="1" ht="37.5" customHeight="1">
      <c r="B4" s="10"/>
      <c r="C4" s="163" t="s">
        <v>119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3" t="str">
        <f>'Rekapitulace stavby'!$K$6</f>
        <v>UK-stavební práce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1"/>
      <c r="R6" s="12"/>
    </row>
    <row r="7" spans="2:18" s="6" customFormat="1" ht="33.75" customHeight="1">
      <c r="B7" s="23"/>
      <c r="C7" s="24"/>
      <c r="D7" s="17" t="s">
        <v>120</v>
      </c>
      <c r="E7" s="24"/>
      <c r="F7" s="169" t="s">
        <v>267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04" t="str">
        <f>'Rekapitulace stavby'!$AN$8</f>
        <v>23.10.2016</v>
      </c>
      <c r="P9" s="182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8" t="s">
        <v>31</v>
      </c>
      <c r="P11" s="182"/>
      <c r="Q11" s="24"/>
      <c r="R11" s="25"/>
    </row>
    <row r="12" spans="2:18" s="6" customFormat="1" ht="18.75" customHeight="1">
      <c r="B12" s="23"/>
      <c r="C12" s="24"/>
      <c r="D12" s="24"/>
      <c r="E12" s="16" t="s">
        <v>32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68" t="s">
        <v>34</v>
      </c>
      <c r="P12" s="182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5" t="str">
        <f>IF('Rekapitulace stavby'!$AN$13="","",'Rekapitulace stavby'!$AN$13)</f>
        <v>Vyplň údaj</v>
      </c>
      <c r="P14" s="182"/>
      <c r="Q14" s="24"/>
      <c r="R14" s="25"/>
    </row>
    <row r="15" spans="2:18" s="6" customFormat="1" ht="18.75" customHeight="1">
      <c r="B15" s="23"/>
      <c r="C15" s="24"/>
      <c r="D15" s="24"/>
      <c r="E15" s="205" t="str">
        <f>IF('Rekapitulace stavby'!$E$14="","",'Rekapitulace stavby'!$E$14)</f>
        <v>Vyplň údaj</v>
      </c>
      <c r="F15" s="182"/>
      <c r="G15" s="182"/>
      <c r="H15" s="182"/>
      <c r="I15" s="182"/>
      <c r="J15" s="182"/>
      <c r="K15" s="182"/>
      <c r="L15" s="182"/>
      <c r="M15" s="18" t="s">
        <v>33</v>
      </c>
      <c r="N15" s="24"/>
      <c r="O15" s="205" t="str">
        <f>IF('Rekapitulace stavby'!$AN$14="","",'Rekapitulace stavby'!$AN$14)</f>
        <v>Vyplň údaj</v>
      </c>
      <c r="P15" s="182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8">
        <f>IF('Rekapitulace stavby'!$AN$16="","",'Rekapitulace stavby'!$AN$16)</f>
      </c>
      <c r="P17" s="182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68">
        <f>IF('Rekapitulace stavby'!$AN$17="","",'Rekapitulace stavby'!$AN$17)</f>
      </c>
      <c r="P18" s="182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39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8">
        <f>IF('Rekapitulace stavby'!$AN$19="","",'Rekapitulace stavby'!$AN$19)</f>
      </c>
      <c r="P20" s="182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IF('Rekapitulace stavby'!$E$20="","",'Rekapitulace stavby'!$E$20)</f>
        <v> 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68">
        <f>IF('Rekapitulace stavby'!$AN$20="","",'Rekapitulace stavby'!$AN$20)</f>
      </c>
      <c r="P21" s="182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71"/>
      <c r="F24" s="206"/>
      <c r="G24" s="206"/>
      <c r="H24" s="206"/>
      <c r="I24" s="206"/>
      <c r="J24" s="206"/>
      <c r="K24" s="206"/>
      <c r="L24" s="206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122</v>
      </c>
      <c r="E27" s="24"/>
      <c r="F27" s="24"/>
      <c r="G27" s="24"/>
      <c r="H27" s="24"/>
      <c r="I27" s="24"/>
      <c r="J27" s="24"/>
      <c r="K27" s="24"/>
      <c r="L27" s="24"/>
      <c r="M27" s="172">
        <f>$N$88</f>
        <v>0</v>
      </c>
      <c r="N27" s="182"/>
      <c r="O27" s="182"/>
      <c r="P27" s="182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72">
        <f>$N$96</f>
        <v>0</v>
      </c>
      <c r="N28" s="182"/>
      <c r="O28" s="182"/>
      <c r="P28" s="182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43</v>
      </c>
      <c r="E30" s="24"/>
      <c r="F30" s="24"/>
      <c r="G30" s="24"/>
      <c r="H30" s="24"/>
      <c r="I30" s="24"/>
      <c r="J30" s="24"/>
      <c r="K30" s="24"/>
      <c r="L30" s="24"/>
      <c r="M30" s="207">
        <f>ROUND($M$27+$M$28,2)</f>
        <v>0</v>
      </c>
      <c r="N30" s="182"/>
      <c r="O30" s="182"/>
      <c r="P30" s="182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30">
        <v>0.21</v>
      </c>
      <c r="G32" s="107" t="s">
        <v>46</v>
      </c>
      <c r="H32" s="208">
        <f>(SUM($BE$96:$BE$103)+SUM($BE$121:$BE$153))</f>
        <v>0</v>
      </c>
      <c r="I32" s="182"/>
      <c r="J32" s="182"/>
      <c r="K32" s="24"/>
      <c r="L32" s="24"/>
      <c r="M32" s="208">
        <f>ROUND((SUM($BE$96:$BE$103)+SUM($BE$121:$BE$153)),2)*$F$32</f>
        <v>0</v>
      </c>
      <c r="N32" s="182"/>
      <c r="O32" s="182"/>
      <c r="P32" s="182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30">
        <v>0.15</v>
      </c>
      <c r="G33" s="107" t="s">
        <v>46</v>
      </c>
      <c r="H33" s="208">
        <f>(SUM($BF$96:$BF$103)+SUM($BF$121:$BF$153))</f>
        <v>0</v>
      </c>
      <c r="I33" s="182"/>
      <c r="J33" s="182"/>
      <c r="K33" s="24"/>
      <c r="L33" s="24"/>
      <c r="M33" s="208">
        <f>ROUND((SUM($BF$96:$BF$103)+SUM($BF$121:$BF$153)),2)*$F$33</f>
        <v>0</v>
      </c>
      <c r="N33" s="182"/>
      <c r="O33" s="182"/>
      <c r="P33" s="182"/>
      <c r="Q33" s="24"/>
      <c r="R33" s="25"/>
    </row>
    <row r="34" spans="2:18" s="6" customFormat="1" ht="15" customHeight="1" hidden="1">
      <c r="B34" s="23"/>
      <c r="C34" s="24"/>
      <c r="D34" s="24"/>
      <c r="E34" s="29" t="s">
        <v>48</v>
      </c>
      <c r="F34" s="30">
        <v>0.21</v>
      </c>
      <c r="G34" s="107" t="s">
        <v>46</v>
      </c>
      <c r="H34" s="208">
        <f>(SUM($BG$96:$BG$103)+SUM($BG$121:$BG$153))</f>
        <v>0</v>
      </c>
      <c r="I34" s="182"/>
      <c r="J34" s="182"/>
      <c r="K34" s="24"/>
      <c r="L34" s="24"/>
      <c r="M34" s="208">
        <v>0</v>
      </c>
      <c r="N34" s="182"/>
      <c r="O34" s="182"/>
      <c r="P34" s="182"/>
      <c r="Q34" s="24"/>
      <c r="R34" s="25"/>
    </row>
    <row r="35" spans="2:18" s="6" customFormat="1" ht="15" customHeight="1" hidden="1">
      <c r="B35" s="23"/>
      <c r="C35" s="24"/>
      <c r="D35" s="24"/>
      <c r="E35" s="29" t="s">
        <v>49</v>
      </c>
      <c r="F35" s="30">
        <v>0.15</v>
      </c>
      <c r="G35" s="107" t="s">
        <v>46</v>
      </c>
      <c r="H35" s="208">
        <f>(SUM($BH$96:$BH$103)+SUM($BH$121:$BH$153))</f>
        <v>0</v>
      </c>
      <c r="I35" s="182"/>
      <c r="J35" s="182"/>
      <c r="K35" s="24"/>
      <c r="L35" s="24"/>
      <c r="M35" s="208">
        <v>0</v>
      </c>
      <c r="N35" s="182"/>
      <c r="O35" s="182"/>
      <c r="P35" s="182"/>
      <c r="Q35" s="24"/>
      <c r="R35" s="25"/>
    </row>
    <row r="36" spans="2:18" s="6" customFormat="1" ht="15" customHeight="1" hidden="1">
      <c r="B36" s="23"/>
      <c r="C36" s="24"/>
      <c r="D36" s="24"/>
      <c r="E36" s="29" t="s">
        <v>50</v>
      </c>
      <c r="F36" s="30">
        <v>0</v>
      </c>
      <c r="G36" s="107" t="s">
        <v>46</v>
      </c>
      <c r="H36" s="208">
        <f>(SUM($BI$96:$BI$103)+SUM($BI$121:$BI$153))</f>
        <v>0</v>
      </c>
      <c r="I36" s="182"/>
      <c r="J36" s="182"/>
      <c r="K36" s="24"/>
      <c r="L36" s="24"/>
      <c r="M36" s="208">
        <v>0</v>
      </c>
      <c r="N36" s="182"/>
      <c r="O36" s="182"/>
      <c r="P36" s="182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51</v>
      </c>
      <c r="E38" s="35"/>
      <c r="F38" s="35"/>
      <c r="G38" s="108" t="s">
        <v>52</v>
      </c>
      <c r="H38" s="36" t="s">
        <v>53</v>
      </c>
      <c r="I38" s="35"/>
      <c r="J38" s="35"/>
      <c r="K38" s="35"/>
      <c r="L38" s="180">
        <f>SUM($M$30:$M$36)</f>
        <v>0</v>
      </c>
      <c r="M38" s="179"/>
      <c r="N38" s="179"/>
      <c r="O38" s="179"/>
      <c r="P38" s="181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 hidden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 hidden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 hidden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 hidden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 hidden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 hidden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 hidden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 hidden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 hidden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 hidden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 hidden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 hidden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 hidden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 hidden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 hidden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 hidden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 hidden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 hidden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 hidden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 hidden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 hidden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 hidden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 hidden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 hidden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 hidden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 hidden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 hidden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 hidden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 hidden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 hidden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 hidden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 hidden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ht="14.25" customHeight="1" hidden="1"/>
    <row r="73" ht="14.25" customHeight="1" hidden="1"/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3" t="s">
        <v>123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3" t="str">
        <f>$F$6</f>
        <v>UK-stavební práce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24"/>
      <c r="R78" s="25"/>
      <c r="T78" s="24"/>
      <c r="U78" s="24"/>
    </row>
    <row r="79" spans="2:21" s="6" customFormat="1" ht="37.5" customHeight="1">
      <c r="B79" s="23"/>
      <c r="C79" s="57" t="s">
        <v>120</v>
      </c>
      <c r="D79" s="24"/>
      <c r="E79" s="24"/>
      <c r="F79" s="183" t="str">
        <f>$F$7</f>
        <v>A2 - Stavební práce - Podlahy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09" t="str">
        <f>IF($O$9="","",$O$9)</f>
        <v>23.10.2016</v>
      </c>
      <c r="N81" s="182"/>
      <c r="O81" s="182"/>
      <c r="P81" s="182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Univerzita Karlova - Správa budov a zařízení</v>
      </c>
      <c r="G83" s="24"/>
      <c r="H83" s="24"/>
      <c r="I83" s="24"/>
      <c r="J83" s="24"/>
      <c r="K83" s="18" t="s">
        <v>37</v>
      </c>
      <c r="L83" s="24"/>
      <c r="M83" s="168" t="str">
        <f>$E$18</f>
        <v> </v>
      </c>
      <c r="N83" s="182"/>
      <c r="O83" s="182"/>
      <c r="P83" s="182"/>
      <c r="Q83" s="182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39</v>
      </c>
      <c r="L84" s="24"/>
      <c r="M84" s="168" t="str">
        <f>$E$21</f>
        <v> </v>
      </c>
      <c r="N84" s="182"/>
      <c r="O84" s="182"/>
      <c r="P84" s="182"/>
      <c r="Q84" s="182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10" t="s">
        <v>124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10" t="s">
        <v>125</v>
      </c>
      <c r="O86" s="182"/>
      <c r="P86" s="182"/>
      <c r="Q86" s="182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126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1">
        <f>$N$121</f>
        <v>0</v>
      </c>
      <c r="O88" s="182"/>
      <c r="P88" s="182"/>
      <c r="Q88" s="182"/>
      <c r="R88" s="25"/>
      <c r="T88" s="24"/>
      <c r="U88" s="24"/>
      <c r="AU88" s="6" t="s">
        <v>127</v>
      </c>
    </row>
    <row r="89" spans="2:21" s="76" customFormat="1" ht="25.5" customHeight="1">
      <c r="B89" s="112"/>
      <c r="C89" s="113"/>
      <c r="D89" s="113" t="s">
        <v>128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11">
        <f>$N$122</f>
        <v>0</v>
      </c>
      <c r="O89" s="212"/>
      <c r="P89" s="212"/>
      <c r="Q89" s="212"/>
      <c r="R89" s="114"/>
      <c r="T89" s="113"/>
      <c r="U89" s="113"/>
    </row>
    <row r="90" spans="2:21" s="115" customFormat="1" ht="21" customHeight="1">
      <c r="B90" s="116"/>
      <c r="C90" s="89"/>
      <c r="D90" s="89" t="s">
        <v>130</v>
      </c>
      <c r="E90" s="89"/>
      <c r="F90" s="89"/>
      <c r="G90" s="89"/>
      <c r="H90" s="89"/>
      <c r="I90" s="89"/>
      <c r="J90" s="89"/>
      <c r="K90" s="89"/>
      <c r="L90" s="89"/>
      <c r="M90" s="89"/>
      <c r="N90" s="196">
        <f>$N$123</f>
        <v>0</v>
      </c>
      <c r="O90" s="213"/>
      <c r="P90" s="213"/>
      <c r="Q90" s="213"/>
      <c r="R90" s="117"/>
      <c r="T90" s="89"/>
      <c r="U90" s="89"/>
    </row>
    <row r="91" spans="2:21" s="76" customFormat="1" ht="25.5" customHeight="1">
      <c r="B91" s="112"/>
      <c r="C91" s="113"/>
      <c r="D91" s="113" t="s">
        <v>133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11">
        <f>$N$128</f>
        <v>0</v>
      </c>
      <c r="O91" s="212"/>
      <c r="P91" s="212"/>
      <c r="Q91" s="212"/>
      <c r="R91" s="114"/>
      <c r="T91" s="113"/>
      <c r="U91" s="113"/>
    </row>
    <row r="92" spans="2:21" s="115" customFormat="1" ht="21" customHeight="1">
      <c r="B92" s="116"/>
      <c r="C92" s="89"/>
      <c r="D92" s="89" t="s">
        <v>135</v>
      </c>
      <c r="E92" s="89"/>
      <c r="F92" s="89"/>
      <c r="G92" s="89"/>
      <c r="H92" s="89"/>
      <c r="I92" s="89"/>
      <c r="J92" s="89"/>
      <c r="K92" s="89"/>
      <c r="L92" s="89"/>
      <c r="M92" s="89"/>
      <c r="N92" s="196">
        <f>$N$129</f>
        <v>0</v>
      </c>
      <c r="O92" s="213"/>
      <c r="P92" s="213"/>
      <c r="Q92" s="213"/>
      <c r="R92" s="117"/>
      <c r="T92" s="89"/>
      <c r="U92" s="89"/>
    </row>
    <row r="93" spans="2:21" s="115" customFormat="1" ht="21" customHeight="1">
      <c r="B93" s="116"/>
      <c r="C93" s="89"/>
      <c r="D93" s="89" t="s">
        <v>268</v>
      </c>
      <c r="E93" s="89"/>
      <c r="F93" s="89"/>
      <c r="G93" s="89"/>
      <c r="H93" s="89"/>
      <c r="I93" s="89"/>
      <c r="J93" s="89"/>
      <c r="K93" s="89"/>
      <c r="L93" s="89"/>
      <c r="M93" s="89"/>
      <c r="N93" s="196">
        <f>$N$133</f>
        <v>0</v>
      </c>
      <c r="O93" s="213"/>
      <c r="P93" s="213"/>
      <c r="Q93" s="213"/>
      <c r="R93" s="117"/>
      <c r="T93" s="89"/>
      <c r="U93" s="89"/>
    </row>
    <row r="94" spans="2:21" s="115" customFormat="1" ht="21" customHeight="1">
      <c r="B94" s="116"/>
      <c r="C94" s="89"/>
      <c r="D94" s="89" t="s">
        <v>269</v>
      </c>
      <c r="E94" s="89"/>
      <c r="F94" s="89"/>
      <c r="G94" s="89"/>
      <c r="H94" s="89"/>
      <c r="I94" s="89"/>
      <c r="J94" s="89"/>
      <c r="K94" s="89"/>
      <c r="L94" s="89"/>
      <c r="M94" s="89"/>
      <c r="N94" s="196">
        <f>$N$142</f>
        <v>0</v>
      </c>
      <c r="O94" s="213"/>
      <c r="P94" s="213"/>
      <c r="Q94" s="213"/>
      <c r="R94" s="117"/>
      <c r="T94" s="89"/>
      <c r="U94" s="89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1" t="s">
        <v>138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01">
        <f>ROUND($N$97+$N$98+$N$99+$N$100+$N$101+$N$102,2)</f>
        <v>0</v>
      </c>
      <c r="O96" s="182"/>
      <c r="P96" s="182"/>
      <c r="Q96" s="182"/>
      <c r="R96" s="25"/>
      <c r="T96" s="118"/>
      <c r="U96" s="119" t="s">
        <v>44</v>
      </c>
    </row>
    <row r="97" spans="2:62" s="6" customFormat="1" ht="18.75" customHeight="1">
      <c r="B97" s="23"/>
      <c r="C97" s="24"/>
      <c r="D97" s="197" t="s">
        <v>139</v>
      </c>
      <c r="E97" s="182"/>
      <c r="F97" s="182"/>
      <c r="G97" s="182"/>
      <c r="H97" s="182"/>
      <c r="I97" s="24"/>
      <c r="J97" s="24"/>
      <c r="K97" s="24"/>
      <c r="L97" s="24"/>
      <c r="M97" s="24"/>
      <c r="N97" s="195">
        <f>ROUND($N$88*$T$97,2)</f>
        <v>0</v>
      </c>
      <c r="O97" s="182"/>
      <c r="P97" s="182"/>
      <c r="Q97" s="182"/>
      <c r="R97" s="25"/>
      <c r="T97" s="120"/>
      <c r="U97" s="121" t="s">
        <v>45</v>
      </c>
      <c r="AY97" s="6" t="s">
        <v>140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197" t="s">
        <v>141</v>
      </c>
      <c r="E98" s="182"/>
      <c r="F98" s="182"/>
      <c r="G98" s="182"/>
      <c r="H98" s="182"/>
      <c r="I98" s="24"/>
      <c r="J98" s="24"/>
      <c r="K98" s="24"/>
      <c r="L98" s="24"/>
      <c r="M98" s="24"/>
      <c r="N98" s="195">
        <f>ROUND($N$88*$T$98,2)</f>
        <v>0</v>
      </c>
      <c r="O98" s="182"/>
      <c r="P98" s="182"/>
      <c r="Q98" s="182"/>
      <c r="R98" s="25"/>
      <c r="T98" s="120"/>
      <c r="U98" s="121" t="s">
        <v>45</v>
      </c>
      <c r="AY98" s="6" t="s">
        <v>140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197" t="s">
        <v>142</v>
      </c>
      <c r="E99" s="182"/>
      <c r="F99" s="182"/>
      <c r="G99" s="182"/>
      <c r="H99" s="182"/>
      <c r="I99" s="24"/>
      <c r="J99" s="24"/>
      <c r="K99" s="24"/>
      <c r="L99" s="24"/>
      <c r="M99" s="24"/>
      <c r="N99" s="195">
        <f>ROUND($N$88*$T$99,2)</f>
        <v>0</v>
      </c>
      <c r="O99" s="182"/>
      <c r="P99" s="182"/>
      <c r="Q99" s="182"/>
      <c r="R99" s="25"/>
      <c r="T99" s="120"/>
      <c r="U99" s="121" t="s">
        <v>45</v>
      </c>
      <c r="AY99" s="6" t="s">
        <v>140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197" t="s">
        <v>143</v>
      </c>
      <c r="E100" s="182"/>
      <c r="F100" s="182"/>
      <c r="G100" s="182"/>
      <c r="H100" s="182"/>
      <c r="I100" s="24"/>
      <c r="J100" s="24"/>
      <c r="K100" s="24"/>
      <c r="L100" s="24"/>
      <c r="M100" s="24"/>
      <c r="N100" s="195">
        <f>ROUND($N$88*$T$100,2)</f>
        <v>0</v>
      </c>
      <c r="O100" s="182"/>
      <c r="P100" s="182"/>
      <c r="Q100" s="182"/>
      <c r="R100" s="25"/>
      <c r="T100" s="120"/>
      <c r="U100" s="121" t="s">
        <v>45</v>
      </c>
      <c r="AY100" s="6" t="s">
        <v>140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7" t="s">
        <v>144</v>
      </c>
      <c r="E101" s="182"/>
      <c r="F101" s="182"/>
      <c r="G101" s="182"/>
      <c r="H101" s="182"/>
      <c r="I101" s="24"/>
      <c r="J101" s="24"/>
      <c r="K101" s="24"/>
      <c r="L101" s="24"/>
      <c r="M101" s="24"/>
      <c r="N101" s="195">
        <f>ROUND($N$88*$T$101,2)</f>
        <v>0</v>
      </c>
      <c r="O101" s="182"/>
      <c r="P101" s="182"/>
      <c r="Q101" s="182"/>
      <c r="R101" s="25"/>
      <c r="T101" s="120"/>
      <c r="U101" s="121" t="s">
        <v>45</v>
      </c>
      <c r="AY101" s="6" t="s">
        <v>140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89" t="s">
        <v>145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195">
        <f>ROUND($N$88*$T$102,2)</f>
        <v>0</v>
      </c>
      <c r="O102" s="182"/>
      <c r="P102" s="182"/>
      <c r="Q102" s="182"/>
      <c r="R102" s="25"/>
      <c r="T102" s="122"/>
      <c r="U102" s="123" t="s">
        <v>45</v>
      </c>
      <c r="AY102" s="6" t="s">
        <v>146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0" t="s">
        <v>116</v>
      </c>
      <c r="D104" s="33"/>
      <c r="E104" s="33"/>
      <c r="F104" s="33"/>
      <c r="G104" s="33"/>
      <c r="H104" s="33"/>
      <c r="I104" s="33"/>
      <c r="J104" s="33"/>
      <c r="K104" s="33"/>
      <c r="L104" s="198">
        <f>ROUND(SUM($N$88+$N$96),2)</f>
        <v>0</v>
      </c>
      <c r="M104" s="199"/>
      <c r="N104" s="199"/>
      <c r="O104" s="199"/>
      <c r="P104" s="199"/>
      <c r="Q104" s="199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63" t="s">
        <v>147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17</v>
      </c>
      <c r="D112" s="24"/>
      <c r="E112" s="24"/>
      <c r="F112" s="203" t="str">
        <f>$F$6</f>
        <v>UK-stavební práce</v>
      </c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24"/>
      <c r="R112" s="25"/>
    </row>
    <row r="113" spans="2:18" s="6" customFormat="1" ht="37.5" customHeight="1">
      <c r="B113" s="23"/>
      <c r="C113" s="57" t="s">
        <v>120</v>
      </c>
      <c r="D113" s="24"/>
      <c r="E113" s="24"/>
      <c r="F113" s="183" t="str">
        <f>$F$7</f>
        <v>A2 - Stavební práce - Podlahy</v>
      </c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8.75" customHeight="1">
      <c r="B115" s="23"/>
      <c r="C115" s="18" t="s">
        <v>23</v>
      </c>
      <c r="D115" s="24"/>
      <c r="E115" s="24"/>
      <c r="F115" s="16" t="str">
        <f>$F$9</f>
        <v> </v>
      </c>
      <c r="G115" s="24"/>
      <c r="H115" s="24"/>
      <c r="I115" s="24"/>
      <c r="J115" s="24"/>
      <c r="K115" s="18" t="s">
        <v>25</v>
      </c>
      <c r="L115" s="24"/>
      <c r="M115" s="209" t="str">
        <f>IF($O$9="","",$O$9)</f>
        <v>23.10.2016</v>
      </c>
      <c r="N115" s="182"/>
      <c r="O115" s="182"/>
      <c r="P115" s="182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5.75" customHeight="1">
      <c r="B117" s="23"/>
      <c r="C117" s="18" t="s">
        <v>29</v>
      </c>
      <c r="D117" s="24"/>
      <c r="E117" s="24"/>
      <c r="F117" s="16" t="str">
        <f>$E$12</f>
        <v>Univerzita Karlova - Správa budov a zařízení</v>
      </c>
      <c r="G117" s="24"/>
      <c r="H117" s="24"/>
      <c r="I117" s="24"/>
      <c r="J117" s="24"/>
      <c r="K117" s="18" t="s">
        <v>37</v>
      </c>
      <c r="L117" s="24"/>
      <c r="M117" s="168" t="str">
        <f>$E$18</f>
        <v> </v>
      </c>
      <c r="N117" s="182"/>
      <c r="O117" s="182"/>
      <c r="P117" s="182"/>
      <c r="Q117" s="182"/>
      <c r="R117" s="25"/>
    </row>
    <row r="118" spans="2:18" s="6" customFormat="1" ht="15" customHeight="1">
      <c r="B118" s="23"/>
      <c r="C118" s="18" t="s">
        <v>35</v>
      </c>
      <c r="D118" s="24"/>
      <c r="E118" s="24"/>
      <c r="F118" s="16" t="str">
        <f>IF($E$15="","",$E$15)</f>
        <v>Vyplň údaj</v>
      </c>
      <c r="G118" s="24"/>
      <c r="H118" s="24"/>
      <c r="I118" s="24"/>
      <c r="J118" s="24"/>
      <c r="K118" s="18" t="s">
        <v>39</v>
      </c>
      <c r="L118" s="24"/>
      <c r="M118" s="168" t="str">
        <f>$E$21</f>
        <v> </v>
      </c>
      <c r="N118" s="182"/>
      <c r="O118" s="182"/>
      <c r="P118" s="182"/>
      <c r="Q118" s="182"/>
      <c r="R118" s="25"/>
    </row>
    <row r="119" spans="2:18" s="6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4" customFormat="1" ht="30" customHeight="1">
      <c r="B120" s="125"/>
      <c r="C120" s="126" t="s">
        <v>148</v>
      </c>
      <c r="D120" s="127" t="s">
        <v>149</v>
      </c>
      <c r="E120" s="127" t="s">
        <v>62</v>
      </c>
      <c r="F120" s="214" t="s">
        <v>150</v>
      </c>
      <c r="G120" s="215"/>
      <c r="H120" s="215"/>
      <c r="I120" s="215"/>
      <c r="J120" s="127" t="s">
        <v>151</v>
      </c>
      <c r="K120" s="127" t="s">
        <v>152</v>
      </c>
      <c r="L120" s="214" t="s">
        <v>153</v>
      </c>
      <c r="M120" s="215"/>
      <c r="N120" s="214" t="s">
        <v>154</v>
      </c>
      <c r="O120" s="215"/>
      <c r="P120" s="215"/>
      <c r="Q120" s="216"/>
      <c r="R120" s="128"/>
      <c r="T120" s="66" t="s">
        <v>155</v>
      </c>
      <c r="U120" s="67" t="s">
        <v>44</v>
      </c>
      <c r="V120" s="67" t="s">
        <v>156</v>
      </c>
      <c r="W120" s="67" t="s">
        <v>157</v>
      </c>
      <c r="X120" s="67" t="s">
        <v>158</v>
      </c>
      <c r="Y120" s="67" t="s">
        <v>159</v>
      </c>
      <c r="Z120" s="67" t="s">
        <v>160</v>
      </c>
      <c r="AA120" s="68" t="s">
        <v>161</v>
      </c>
    </row>
    <row r="121" spans="2:63" s="6" customFormat="1" ht="30" customHeight="1">
      <c r="B121" s="23"/>
      <c r="C121" s="71" t="s">
        <v>122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30">
        <f>$BK$121</f>
        <v>0</v>
      </c>
      <c r="O121" s="182"/>
      <c r="P121" s="182"/>
      <c r="Q121" s="182"/>
      <c r="R121" s="25"/>
      <c r="T121" s="70"/>
      <c r="U121" s="38"/>
      <c r="V121" s="38"/>
      <c r="W121" s="129">
        <f>$W$122+$W$128+$W$154</f>
        <v>0</v>
      </c>
      <c r="X121" s="38"/>
      <c r="Y121" s="129">
        <f>$Y$122+$Y$128+$Y$154</f>
        <v>0.6997071000000001</v>
      </c>
      <c r="Z121" s="38"/>
      <c r="AA121" s="130">
        <f>$AA$122+$AA$128+$AA$154</f>
        <v>0.17</v>
      </c>
      <c r="AT121" s="6" t="s">
        <v>79</v>
      </c>
      <c r="AU121" s="6" t="s">
        <v>127</v>
      </c>
      <c r="BK121" s="131">
        <f>$BK$122+$BK$128+$BK$154</f>
        <v>0</v>
      </c>
    </row>
    <row r="122" spans="2:63" s="132" customFormat="1" ht="37.5" customHeight="1">
      <c r="B122" s="133"/>
      <c r="C122" s="134"/>
      <c r="D122" s="135" t="s">
        <v>128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26">
        <f>$BK$122</f>
        <v>0</v>
      </c>
      <c r="O122" s="227"/>
      <c r="P122" s="227"/>
      <c r="Q122" s="227"/>
      <c r="R122" s="136"/>
      <c r="T122" s="137"/>
      <c r="U122" s="134"/>
      <c r="V122" s="134"/>
      <c r="W122" s="138">
        <f>$W$123</f>
        <v>0</v>
      </c>
      <c r="X122" s="134"/>
      <c r="Y122" s="138">
        <f>$Y$123</f>
        <v>0.00126</v>
      </c>
      <c r="Z122" s="134"/>
      <c r="AA122" s="139">
        <f>$AA$123</f>
        <v>0</v>
      </c>
      <c r="AR122" s="140" t="s">
        <v>22</v>
      </c>
      <c r="AT122" s="140" t="s">
        <v>79</v>
      </c>
      <c r="AU122" s="140" t="s">
        <v>80</v>
      </c>
      <c r="AY122" s="140" t="s">
        <v>162</v>
      </c>
      <c r="BK122" s="141">
        <f>$BK$123</f>
        <v>0</v>
      </c>
    </row>
    <row r="123" spans="2:63" s="132" customFormat="1" ht="21" customHeight="1">
      <c r="B123" s="133"/>
      <c r="C123" s="134"/>
      <c r="D123" s="142" t="s">
        <v>130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28">
        <f>$BK$123</f>
        <v>0</v>
      </c>
      <c r="O123" s="227"/>
      <c r="P123" s="227"/>
      <c r="Q123" s="227"/>
      <c r="R123" s="136"/>
      <c r="T123" s="137"/>
      <c r="U123" s="134"/>
      <c r="V123" s="134"/>
      <c r="W123" s="138">
        <f>SUM($W$124:$W$127)</f>
        <v>0</v>
      </c>
      <c r="X123" s="134"/>
      <c r="Y123" s="138">
        <f>SUM($Y$124:$Y$127)</f>
        <v>0.00126</v>
      </c>
      <c r="Z123" s="134"/>
      <c r="AA123" s="139">
        <f>SUM($AA$124:$AA$127)</f>
        <v>0</v>
      </c>
      <c r="AR123" s="140" t="s">
        <v>22</v>
      </c>
      <c r="AT123" s="140" t="s">
        <v>79</v>
      </c>
      <c r="AU123" s="140" t="s">
        <v>22</v>
      </c>
      <c r="AY123" s="140" t="s">
        <v>162</v>
      </c>
      <c r="BK123" s="141">
        <f>SUM($BK$124:$BK$127)</f>
        <v>0</v>
      </c>
    </row>
    <row r="124" spans="2:65" s="6" customFormat="1" ht="27" customHeight="1">
      <c r="B124" s="23"/>
      <c r="C124" s="143" t="s">
        <v>9</v>
      </c>
      <c r="D124" s="143" t="s">
        <v>164</v>
      </c>
      <c r="E124" s="144" t="s">
        <v>270</v>
      </c>
      <c r="F124" s="217" t="s">
        <v>271</v>
      </c>
      <c r="G124" s="218"/>
      <c r="H124" s="218"/>
      <c r="I124" s="218"/>
      <c r="J124" s="145" t="s">
        <v>175</v>
      </c>
      <c r="K124" s="146">
        <v>68</v>
      </c>
      <c r="L124" s="219">
        <v>0</v>
      </c>
      <c r="M124" s="218"/>
      <c r="N124" s="220">
        <f>ROUND($L$124*$K$124,2)</f>
        <v>0</v>
      </c>
      <c r="O124" s="218"/>
      <c r="P124" s="218"/>
      <c r="Q124" s="218"/>
      <c r="R124" s="25"/>
      <c r="T124" s="147"/>
      <c r="U124" s="31" t="s">
        <v>45</v>
      </c>
      <c r="V124" s="24"/>
      <c r="W124" s="148">
        <f>$V$124*$K$124</f>
        <v>0</v>
      </c>
      <c r="X124" s="148">
        <v>0</v>
      </c>
      <c r="Y124" s="148">
        <f>$X$124*$K$124</f>
        <v>0</v>
      </c>
      <c r="Z124" s="148">
        <v>0</v>
      </c>
      <c r="AA124" s="149">
        <f>$Z$124*$K$124</f>
        <v>0</v>
      </c>
      <c r="AR124" s="6" t="s">
        <v>168</v>
      </c>
      <c r="AT124" s="6" t="s">
        <v>164</v>
      </c>
      <c r="AU124" s="6" t="s">
        <v>118</v>
      </c>
      <c r="AY124" s="6" t="s">
        <v>162</v>
      </c>
      <c r="BE124" s="93">
        <f>IF($U$124="základní",$N$124,0)</f>
        <v>0</v>
      </c>
      <c r="BF124" s="93">
        <f>IF($U$124="snížená",$N$124,0)</f>
        <v>0</v>
      </c>
      <c r="BG124" s="93">
        <f>IF($U$124="zákl. přenesená",$N$124,0)</f>
        <v>0</v>
      </c>
      <c r="BH124" s="93">
        <f>IF($U$124="sníž. přenesená",$N$124,0)</f>
        <v>0</v>
      </c>
      <c r="BI124" s="93">
        <f>IF($U$124="nulová",$N$124,0)</f>
        <v>0</v>
      </c>
      <c r="BJ124" s="6" t="s">
        <v>22</v>
      </c>
      <c r="BK124" s="93">
        <f>ROUND($L$124*$K$124,2)</f>
        <v>0</v>
      </c>
      <c r="BL124" s="6" t="s">
        <v>168</v>
      </c>
      <c r="BM124" s="6" t="s">
        <v>272</v>
      </c>
    </row>
    <row r="125" spans="2:47" s="6" customFormat="1" ht="18.75" customHeight="1">
      <c r="B125" s="23"/>
      <c r="C125" s="24"/>
      <c r="D125" s="24"/>
      <c r="E125" s="24"/>
      <c r="F125" s="221" t="s">
        <v>273</v>
      </c>
      <c r="G125" s="182"/>
      <c r="H125" s="182"/>
      <c r="I125" s="182"/>
      <c r="J125" s="24"/>
      <c r="K125" s="24"/>
      <c r="L125" s="24"/>
      <c r="M125" s="24"/>
      <c r="N125" s="24"/>
      <c r="O125" s="24"/>
      <c r="P125" s="24"/>
      <c r="Q125" s="24"/>
      <c r="R125" s="25"/>
      <c r="T125" s="64"/>
      <c r="U125" s="24"/>
      <c r="V125" s="24"/>
      <c r="W125" s="24"/>
      <c r="X125" s="24"/>
      <c r="Y125" s="24"/>
      <c r="Z125" s="24"/>
      <c r="AA125" s="65"/>
      <c r="AT125" s="6" t="s">
        <v>171</v>
      </c>
      <c r="AU125" s="6" t="s">
        <v>118</v>
      </c>
    </row>
    <row r="126" spans="2:65" s="6" customFormat="1" ht="27" customHeight="1">
      <c r="B126" s="23"/>
      <c r="C126" s="143" t="s">
        <v>274</v>
      </c>
      <c r="D126" s="143" t="s">
        <v>164</v>
      </c>
      <c r="E126" s="144" t="s">
        <v>275</v>
      </c>
      <c r="F126" s="217" t="s">
        <v>276</v>
      </c>
      <c r="G126" s="218"/>
      <c r="H126" s="218"/>
      <c r="I126" s="218"/>
      <c r="J126" s="145" t="s">
        <v>277</v>
      </c>
      <c r="K126" s="146">
        <v>21</v>
      </c>
      <c r="L126" s="219">
        <v>0</v>
      </c>
      <c r="M126" s="218"/>
      <c r="N126" s="220">
        <f>ROUND($L$126*$K$126,2)</f>
        <v>0</v>
      </c>
      <c r="O126" s="218"/>
      <c r="P126" s="218"/>
      <c r="Q126" s="218"/>
      <c r="R126" s="25"/>
      <c r="T126" s="147"/>
      <c r="U126" s="31" t="s">
        <v>45</v>
      </c>
      <c r="V126" s="24"/>
      <c r="W126" s="148">
        <f>$V$126*$K$126</f>
        <v>0</v>
      </c>
      <c r="X126" s="148">
        <v>6E-05</v>
      </c>
      <c r="Y126" s="148">
        <f>$X$126*$K$126</f>
        <v>0.00126</v>
      </c>
      <c r="Z126" s="148">
        <v>0</v>
      </c>
      <c r="AA126" s="149">
        <f>$Z$126*$K$126</f>
        <v>0</v>
      </c>
      <c r="AR126" s="6" t="s">
        <v>168</v>
      </c>
      <c r="AT126" s="6" t="s">
        <v>164</v>
      </c>
      <c r="AU126" s="6" t="s">
        <v>118</v>
      </c>
      <c r="AY126" s="6" t="s">
        <v>162</v>
      </c>
      <c r="BE126" s="93">
        <f>IF($U$126="základní",$N$126,0)</f>
        <v>0</v>
      </c>
      <c r="BF126" s="93">
        <f>IF($U$126="snížená",$N$126,0)</f>
        <v>0</v>
      </c>
      <c r="BG126" s="93">
        <f>IF($U$126="zákl. přenesená",$N$126,0)</f>
        <v>0</v>
      </c>
      <c r="BH126" s="93">
        <f>IF($U$126="sníž. přenesená",$N$126,0)</f>
        <v>0</v>
      </c>
      <c r="BI126" s="93">
        <f>IF($U$126="nulová",$N$126,0)</f>
        <v>0</v>
      </c>
      <c r="BJ126" s="6" t="s">
        <v>22</v>
      </c>
      <c r="BK126" s="93">
        <f>ROUND($L$126*$K$126,2)</f>
        <v>0</v>
      </c>
      <c r="BL126" s="6" t="s">
        <v>168</v>
      </c>
      <c r="BM126" s="6" t="s">
        <v>278</v>
      </c>
    </row>
    <row r="127" spans="2:47" s="6" customFormat="1" ht="18.75" customHeight="1">
      <c r="B127" s="23"/>
      <c r="C127" s="24"/>
      <c r="D127" s="24"/>
      <c r="E127" s="24"/>
      <c r="F127" s="221" t="s">
        <v>279</v>
      </c>
      <c r="G127" s="182"/>
      <c r="H127" s="182"/>
      <c r="I127" s="182"/>
      <c r="J127" s="24"/>
      <c r="K127" s="24"/>
      <c r="L127" s="24"/>
      <c r="M127" s="24"/>
      <c r="N127" s="24"/>
      <c r="O127" s="24"/>
      <c r="P127" s="24"/>
      <c r="Q127" s="24"/>
      <c r="R127" s="25"/>
      <c r="T127" s="64"/>
      <c r="U127" s="24"/>
      <c r="V127" s="24"/>
      <c r="W127" s="24"/>
      <c r="X127" s="24"/>
      <c r="Y127" s="24"/>
      <c r="Z127" s="24"/>
      <c r="AA127" s="65"/>
      <c r="AT127" s="6" t="s">
        <v>171</v>
      </c>
      <c r="AU127" s="6" t="s">
        <v>118</v>
      </c>
    </row>
    <row r="128" spans="2:63" s="132" customFormat="1" ht="37.5" customHeight="1">
      <c r="B128" s="133"/>
      <c r="C128" s="134"/>
      <c r="D128" s="135" t="s">
        <v>133</v>
      </c>
      <c r="E128" s="135"/>
      <c r="F128" s="135"/>
      <c r="G128" s="135"/>
      <c r="H128" s="135"/>
      <c r="I128" s="135"/>
      <c r="J128" s="135"/>
      <c r="K128" s="135"/>
      <c r="L128" s="135"/>
      <c r="M128" s="135"/>
      <c r="N128" s="226">
        <f>$BK$128</f>
        <v>0</v>
      </c>
      <c r="O128" s="227"/>
      <c r="P128" s="227"/>
      <c r="Q128" s="227"/>
      <c r="R128" s="136"/>
      <c r="T128" s="137"/>
      <c r="U128" s="134"/>
      <c r="V128" s="134"/>
      <c r="W128" s="138">
        <f>$W$129+$W$133+$W$142</f>
        <v>0</v>
      </c>
      <c r="X128" s="134"/>
      <c r="Y128" s="138">
        <f>$Y$129+$Y$133+$Y$142</f>
        <v>0.6984471000000001</v>
      </c>
      <c r="Z128" s="134"/>
      <c r="AA128" s="139">
        <f>$AA$129+$AA$133+$AA$142</f>
        <v>0.17</v>
      </c>
      <c r="AR128" s="140" t="s">
        <v>118</v>
      </c>
      <c r="AT128" s="140" t="s">
        <v>79</v>
      </c>
      <c r="AU128" s="140" t="s">
        <v>80</v>
      </c>
      <c r="AY128" s="140" t="s">
        <v>162</v>
      </c>
      <c r="BK128" s="141">
        <f>$BK$129+$BK$133+$BK$142</f>
        <v>0</v>
      </c>
    </row>
    <row r="129" spans="2:63" s="132" customFormat="1" ht="21" customHeight="1">
      <c r="B129" s="133"/>
      <c r="C129" s="134"/>
      <c r="D129" s="142" t="s">
        <v>135</v>
      </c>
      <c r="E129" s="142"/>
      <c r="F129" s="142"/>
      <c r="G129" s="142"/>
      <c r="H129" s="142"/>
      <c r="I129" s="142"/>
      <c r="J129" s="142"/>
      <c r="K129" s="142"/>
      <c r="L129" s="142"/>
      <c r="M129" s="142"/>
      <c r="N129" s="228">
        <f>$BK$129</f>
        <v>0</v>
      </c>
      <c r="O129" s="227"/>
      <c r="P129" s="227"/>
      <c r="Q129" s="227"/>
      <c r="R129" s="136"/>
      <c r="T129" s="137"/>
      <c r="U129" s="134"/>
      <c r="V129" s="134"/>
      <c r="W129" s="138">
        <f>SUM($W$130:$W$132)</f>
        <v>0</v>
      </c>
      <c r="X129" s="134"/>
      <c r="Y129" s="138">
        <f>SUM($Y$130:$Y$132)</f>
        <v>0.5236000000000001</v>
      </c>
      <c r="Z129" s="134"/>
      <c r="AA129" s="139">
        <f>SUM($AA$130:$AA$132)</f>
        <v>0</v>
      </c>
      <c r="AR129" s="140" t="s">
        <v>118</v>
      </c>
      <c r="AT129" s="140" t="s">
        <v>79</v>
      </c>
      <c r="AU129" s="140" t="s">
        <v>22</v>
      </c>
      <c r="AY129" s="140" t="s">
        <v>162</v>
      </c>
      <c r="BK129" s="141">
        <f>SUM($BK$130:$BK$132)</f>
        <v>0</v>
      </c>
    </row>
    <row r="130" spans="2:65" s="6" customFormat="1" ht="27" customHeight="1">
      <c r="B130" s="23"/>
      <c r="C130" s="143" t="s">
        <v>222</v>
      </c>
      <c r="D130" s="143" t="s">
        <v>164</v>
      </c>
      <c r="E130" s="144" t="s">
        <v>240</v>
      </c>
      <c r="F130" s="217" t="s">
        <v>241</v>
      </c>
      <c r="G130" s="218"/>
      <c r="H130" s="218"/>
      <c r="I130" s="218"/>
      <c r="J130" s="145" t="s">
        <v>175</v>
      </c>
      <c r="K130" s="146">
        <v>68</v>
      </c>
      <c r="L130" s="219">
        <v>0</v>
      </c>
      <c r="M130" s="218"/>
      <c r="N130" s="220">
        <f>ROUND($L$130*$K$130,2)</f>
        <v>0</v>
      </c>
      <c r="O130" s="218"/>
      <c r="P130" s="218"/>
      <c r="Q130" s="218"/>
      <c r="R130" s="25"/>
      <c r="T130" s="147"/>
      <c r="U130" s="31" t="s">
        <v>45</v>
      </c>
      <c r="V130" s="24"/>
      <c r="W130" s="148">
        <f>$V$130*$K$130</f>
        <v>0</v>
      </c>
      <c r="X130" s="148">
        <v>0.0077</v>
      </c>
      <c r="Y130" s="148">
        <f>$X$130*$K$130</f>
        <v>0.5236000000000001</v>
      </c>
      <c r="Z130" s="148">
        <v>0</v>
      </c>
      <c r="AA130" s="149">
        <f>$Z$130*$K$130</f>
        <v>0</v>
      </c>
      <c r="AR130" s="6" t="s">
        <v>222</v>
      </c>
      <c r="AT130" s="6" t="s">
        <v>164</v>
      </c>
      <c r="AU130" s="6" t="s">
        <v>118</v>
      </c>
      <c r="AY130" s="6" t="s">
        <v>162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222</v>
      </c>
      <c r="BM130" s="6" t="s">
        <v>280</v>
      </c>
    </row>
    <row r="131" spans="2:47" s="6" customFormat="1" ht="18.75" customHeight="1">
      <c r="B131" s="23"/>
      <c r="C131" s="24"/>
      <c r="D131" s="24"/>
      <c r="E131" s="24"/>
      <c r="F131" s="221" t="s">
        <v>281</v>
      </c>
      <c r="G131" s="182"/>
      <c r="H131" s="182"/>
      <c r="I131" s="182"/>
      <c r="J131" s="24"/>
      <c r="K131" s="24"/>
      <c r="L131" s="24"/>
      <c r="M131" s="24"/>
      <c r="N131" s="24"/>
      <c r="O131" s="24"/>
      <c r="P131" s="24"/>
      <c r="Q131" s="24"/>
      <c r="R131" s="25"/>
      <c r="T131" s="64"/>
      <c r="U131" s="24"/>
      <c r="V131" s="24"/>
      <c r="W131" s="24"/>
      <c r="X131" s="24"/>
      <c r="Y131" s="24"/>
      <c r="Z131" s="24"/>
      <c r="AA131" s="65"/>
      <c r="AT131" s="6" t="s">
        <v>171</v>
      </c>
      <c r="AU131" s="6" t="s">
        <v>118</v>
      </c>
    </row>
    <row r="132" spans="2:65" s="6" customFormat="1" ht="27" customHeight="1">
      <c r="B132" s="23"/>
      <c r="C132" s="143" t="s">
        <v>22</v>
      </c>
      <c r="D132" s="143" t="s">
        <v>164</v>
      </c>
      <c r="E132" s="144" t="s">
        <v>244</v>
      </c>
      <c r="F132" s="217" t="s">
        <v>245</v>
      </c>
      <c r="G132" s="218"/>
      <c r="H132" s="218"/>
      <c r="I132" s="218"/>
      <c r="J132" s="145" t="s">
        <v>218</v>
      </c>
      <c r="K132" s="146">
        <v>0.524</v>
      </c>
      <c r="L132" s="219">
        <v>0</v>
      </c>
      <c r="M132" s="218"/>
      <c r="N132" s="220">
        <f>ROUND($L$132*$K$132,2)</f>
        <v>0</v>
      </c>
      <c r="O132" s="218"/>
      <c r="P132" s="218"/>
      <c r="Q132" s="218"/>
      <c r="R132" s="25"/>
      <c r="T132" s="147"/>
      <c r="U132" s="31" t="s">
        <v>45</v>
      </c>
      <c r="V132" s="24"/>
      <c r="W132" s="148">
        <f>$V$132*$K$132</f>
        <v>0</v>
      </c>
      <c r="X132" s="148">
        <v>0</v>
      </c>
      <c r="Y132" s="148">
        <f>$X$132*$K$132</f>
        <v>0</v>
      </c>
      <c r="Z132" s="148">
        <v>0</v>
      </c>
      <c r="AA132" s="149">
        <f>$Z$132*$K$132</f>
        <v>0</v>
      </c>
      <c r="AR132" s="6" t="s">
        <v>168</v>
      </c>
      <c r="AT132" s="6" t="s">
        <v>164</v>
      </c>
      <c r="AU132" s="6" t="s">
        <v>118</v>
      </c>
      <c r="AY132" s="6" t="s">
        <v>162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168</v>
      </c>
      <c r="BM132" s="6" t="s">
        <v>282</v>
      </c>
    </row>
    <row r="133" spans="2:63" s="132" customFormat="1" ht="30.75" customHeight="1">
      <c r="B133" s="133"/>
      <c r="C133" s="134"/>
      <c r="D133" s="142" t="s">
        <v>268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228">
        <f>$BK$133</f>
        <v>0</v>
      </c>
      <c r="O133" s="227"/>
      <c r="P133" s="227"/>
      <c r="Q133" s="227"/>
      <c r="R133" s="136"/>
      <c r="T133" s="137"/>
      <c r="U133" s="134"/>
      <c r="V133" s="134"/>
      <c r="W133" s="138">
        <f>SUM($W$134:$W$141)</f>
        <v>0</v>
      </c>
      <c r="X133" s="134"/>
      <c r="Y133" s="138">
        <f>SUM($Y$134:$Y$141)</f>
        <v>0.0233125</v>
      </c>
      <c r="Z133" s="134"/>
      <c r="AA133" s="139">
        <f>SUM($AA$134:$AA$141)</f>
        <v>0</v>
      </c>
      <c r="AR133" s="140" t="s">
        <v>118</v>
      </c>
      <c r="AT133" s="140" t="s">
        <v>79</v>
      </c>
      <c r="AU133" s="140" t="s">
        <v>22</v>
      </c>
      <c r="AY133" s="140" t="s">
        <v>162</v>
      </c>
      <c r="BK133" s="141">
        <f>SUM($BK$134:$BK$141)</f>
        <v>0</v>
      </c>
    </row>
    <row r="134" spans="2:65" s="6" customFormat="1" ht="27" customHeight="1">
      <c r="B134" s="23"/>
      <c r="C134" s="143" t="s">
        <v>283</v>
      </c>
      <c r="D134" s="143" t="s">
        <v>164</v>
      </c>
      <c r="E134" s="144" t="s">
        <v>284</v>
      </c>
      <c r="F134" s="217" t="s">
        <v>285</v>
      </c>
      <c r="G134" s="218"/>
      <c r="H134" s="218"/>
      <c r="I134" s="218"/>
      <c r="J134" s="145" t="s">
        <v>277</v>
      </c>
      <c r="K134" s="146">
        <v>1.25</v>
      </c>
      <c r="L134" s="219">
        <v>0</v>
      </c>
      <c r="M134" s="218"/>
      <c r="N134" s="220">
        <f>ROUND($L$134*$K$134,2)</f>
        <v>0</v>
      </c>
      <c r="O134" s="218"/>
      <c r="P134" s="218"/>
      <c r="Q134" s="218"/>
      <c r="R134" s="25"/>
      <c r="T134" s="147"/>
      <c r="U134" s="31" t="s">
        <v>45</v>
      </c>
      <c r="V134" s="24"/>
      <c r="W134" s="148">
        <f>$V$134*$K$134</f>
        <v>0</v>
      </c>
      <c r="X134" s="148">
        <v>4E-05</v>
      </c>
      <c r="Y134" s="148">
        <f>$X$134*$K$134</f>
        <v>5E-05</v>
      </c>
      <c r="Z134" s="148">
        <v>0</v>
      </c>
      <c r="AA134" s="149">
        <f>$Z$134*$K$134</f>
        <v>0</v>
      </c>
      <c r="AR134" s="6" t="s">
        <v>222</v>
      </c>
      <c r="AT134" s="6" t="s">
        <v>164</v>
      </c>
      <c r="AU134" s="6" t="s">
        <v>118</v>
      </c>
      <c r="AY134" s="6" t="s">
        <v>162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222</v>
      </c>
      <c r="BM134" s="6" t="s">
        <v>286</v>
      </c>
    </row>
    <row r="135" spans="2:65" s="6" customFormat="1" ht="15.75" customHeight="1">
      <c r="B135" s="23"/>
      <c r="C135" s="150" t="s">
        <v>283</v>
      </c>
      <c r="D135" s="150" t="s">
        <v>204</v>
      </c>
      <c r="E135" s="151" t="s">
        <v>287</v>
      </c>
      <c r="F135" s="222" t="s">
        <v>288</v>
      </c>
      <c r="G135" s="223"/>
      <c r="H135" s="223"/>
      <c r="I135" s="223"/>
      <c r="J135" s="152" t="s">
        <v>277</v>
      </c>
      <c r="K135" s="153">
        <v>1.25</v>
      </c>
      <c r="L135" s="224">
        <v>0</v>
      </c>
      <c r="M135" s="223"/>
      <c r="N135" s="225">
        <f>ROUND($L$135*$K$135,2)</f>
        <v>0</v>
      </c>
      <c r="O135" s="218"/>
      <c r="P135" s="218"/>
      <c r="Q135" s="218"/>
      <c r="R135" s="25"/>
      <c r="T135" s="147"/>
      <c r="U135" s="31" t="s">
        <v>45</v>
      </c>
      <c r="V135" s="24"/>
      <c r="W135" s="148">
        <f>$V$135*$K$135</f>
        <v>0</v>
      </c>
      <c r="X135" s="148">
        <v>0.00017</v>
      </c>
      <c r="Y135" s="148">
        <f>$X$135*$K$135</f>
        <v>0.00021250000000000002</v>
      </c>
      <c r="Z135" s="148">
        <v>0</v>
      </c>
      <c r="AA135" s="149">
        <f>$Z$135*$K$135</f>
        <v>0</v>
      </c>
      <c r="AR135" s="6" t="s">
        <v>235</v>
      </c>
      <c r="AT135" s="6" t="s">
        <v>204</v>
      </c>
      <c r="AU135" s="6" t="s">
        <v>118</v>
      </c>
      <c r="AY135" s="6" t="s">
        <v>162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222</v>
      </c>
      <c r="BM135" s="6" t="s">
        <v>289</v>
      </c>
    </row>
    <row r="136" spans="2:65" s="6" customFormat="1" ht="39" customHeight="1">
      <c r="B136" s="23"/>
      <c r="C136" s="143" t="s">
        <v>290</v>
      </c>
      <c r="D136" s="143" t="s">
        <v>164</v>
      </c>
      <c r="E136" s="144" t="s">
        <v>291</v>
      </c>
      <c r="F136" s="217" t="s">
        <v>292</v>
      </c>
      <c r="G136" s="218"/>
      <c r="H136" s="218"/>
      <c r="I136" s="218"/>
      <c r="J136" s="145" t="s">
        <v>175</v>
      </c>
      <c r="K136" s="146">
        <v>25</v>
      </c>
      <c r="L136" s="219">
        <v>0</v>
      </c>
      <c r="M136" s="218"/>
      <c r="N136" s="220">
        <f>ROUND($L$136*$K$136,2)</f>
        <v>0</v>
      </c>
      <c r="O136" s="218"/>
      <c r="P136" s="218"/>
      <c r="Q136" s="218"/>
      <c r="R136" s="25"/>
      <c r="T136" s="147"/>
      <c r="U136" s="31" t="s">
        <v>45</v>
      </c>
      <c r="V136" s="24"/>
      <c r="W136" s="148">
        <f>$V$136*$K$136</f>
        <v>0</v>
      </c>
      <c r="X136" s="148">
        <v>0.00013</v>
      </c>
      <c r="Y136" s="148">
        <f>$X$136*$K$136</f>
        <v>0.00325</v>
      </c>
      <c r="Z136" s="148">
        <v>0</v>
      </c>
      <c r="AA136" s="149">
        <f>$Z$136*$K$136</f>
        <v>0</v>
      </c>
      <c r="AR136" s="6" t="s">
        <v>222</v>
      </c>
      <c r="AT136" s="6" t="s">
        <v>164</v>
      </c>
      <c r="AU136" s="6" t="s">
        <v>118</v>
      </c>
      <c r="AY136" s="6" t="s">
        <v>162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222</v>
      </c>
      <c r="BM136" s="6" t="s">
        <v>293</v>
      </c>
    </row>
    <row r="137" spans="2:47" s="6" customFormat="1" ht="30.75" customHeight="1">
      <c r="B137" s="23"/>
      <c r="C137" s="24"/>
      <c r="D137" s="24"/>
      <c r="E137" s="24"/>
      <c r="F137" s="221" t="s">
        <v>294</v>
      </c>
      <c r="G137" s="182"/>
      <c r="H137" s="182"/>
      <c r="I137" s="182"/>
      <c r="J137" s="24"/>
      <c r="K137" s="24"/>
      <c r="L137" s="24"/>
      <c r="M137" s="24"/>
      <c r="N137" s="24"/>
      <c r="O137" s="24"/>
      <c r="P137" s="24"/>
      <c r="Q137" s="24"/>
      <c r="R137" s="25"/>
      <c r="T137" s="64"/>
      <c r="U137" s="24"/>
      <c r="V137" s="24"/>
      <c r="W137" s="24"/>
      <c r="X137" s="24"/>
      <c r="Y137" s="24"/>
      <c r="Z137" s="24"/>
      <c r="AA137" s="65"/>
      <c r="AT137" s="6" t="s">
        <v>171</v>
      </c>
      <c r="AU137" s="6" t="s">
        <v>118</v>
      </c>
    </row>
    <row r="138" spans="2:65" s="6" customFormat="1" ht="27" customHeight="1">
      <c r="B138" s="23"/>
      <c r="C138" s="143" t="s">
        <v>295</v>
      </c>
      <c r="D138" s="143" t="s">
        <v>164</v>
      </c>
      <c r="E138" s="144" t="s">
        <v>296</v>
      </c>
      <c r="F138" s="217" t="s">
        <v>297</v>
      </c>
      <c r="G138" s="218"/>
      <c r="H138" s="218"/>
      <c r="I138" s="218"/>
      <c r="J138" s="145" t="s">
        <v>175</v>
      </c>
      <c r="K138" s="146">
        <v>22</v>
      </c>
      <c r="L138" s="219">
        <v>0</v>
      </c>
      <c r="M138" s="218"/>
      <c r="N138" s="220">
        <f>ROUND($L$138*$K$138,2)</f>
        <v>0</v>
      </c>
      <c r="O138" s="218"/>
      <c r="P138" s="218"/>
      <c r="Q138" s="218"/>
      <c r="R138" s="25"/>
      <c r="T138" s="147"/>
      <c r="U138" s="31" t="s">
        <v>45</v>
      </c>
      <c r="V138" s="24"/>
      <c r="W138" s="148">
        <f>$V$138*$K$138</f>
        <v>0</v>
      </c>
      <c r="X138" s="148">
        <v>0</v>
      </c>
      <c r="Y138" s="148">
        <f>$X$138*$K$138</f>
        <v>0</v>
      </c>
      <c r="Z138" s="148">
        <v>0</v>
      </c>
      <c r="AA138" s="149">
        <f>$Z$138*$K$138</f>
        <v>0</v>
      </c>
      <c r="AR138" s="6" t="s">
        <v>222</v>
      </c>
      <c r="AT138" s="6" t="s">
        <v>164</v>
      </c>
      <c r="AU138" s="6" t="s">
        <v>118</v>
      </c>
      <c r="AY138" s="6" t="s">
        <v>162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222</v>
      </c>
      <c r="BM138" s="6" t="s">
        <v>298</v>
      </c>
    </row>
    <row r="139" spans="2:65" s="6" customFormat="1" ht="27" customHeight="1">
      <c r="B139" s="23"/>
      <c r="C139" s="150" t="s">
        <v>295</v>
      </c>
      <c r="D139" s="150" t="s">
        <v>204</v>
      </c>
      <c r="E139" s="151" t="s">
        <v>299</v>
      </c>
      <c r="F139" s="222" t="s">
        <v>300</v>
      </c>
      <c r="G139" s="223"/>
      <c r="H139" s="223"/>
      <c r="I139" s="223"/>
      <c r="J139" s="152" t="s">
        <v>175</v>
      </c>
      <c r="K139" s="153">
        <v>22</v>
      </c>
      <c r="L139" s="224">
        <v>0</v>
      </c>
      <c r="M139" s="223"/>
      <c r="N139" s="225">
        <f>ROUND($L$139*$K$139,2)</f>
        <v>0</v>
      </c>
      <c r="O139" s="218"/>
      <c r="P139" s="218"/>
      <c r="Q139" s="218"/>
      <c r="R139" s="25"/>
      <c r="T139" s="147"/>
      <c r="U139" s="31" t="s">
        <v>45</v>
      </c>
      <c r="V139" s="24"/>
      <c r="W139" s="148">
        <f>$V$139*$K$139</f>
        <v>0</v>
      </c>
      <c r="X139" s="148">
        <v>0.0009</v>
      </c>
      <c r="Y139" s="148">
        <f>$X$139*$K$139</f>
        <v>0.019799999999999998</v>
      </c>
      <c r="Z139" s="148">
        <v>0</v>
      </c>
      <c r="AA139" s="149">
        <f>$Z$139*$K$139</f>
        <v>0</v>
      </c>
      <c r="AR139" s="6" t="s">
        <v>235</v>
      </c>
      <c r="AT139" s="6" t="s">
        <v>204</v>
      </c>
      <c r="AU139" s="6" t="s">
        <v>118</v>
      </c>
      <c r="AY139" s="6" t="s">
        <v>162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222</v>
      </c>
      <c r="BM139" s="6" t="s">
        <v>301</v>
      </c>
    </row>
    <row r="140" spans="2:47" s="6" customFormat="1" ht="18.75" customHeight="1">
      <c r="B140" s="23"/>
      <c r="C140" s="24"/>
      <c r="D140" s="24"/>
      <c r="E140" s="24"/>
      <c r="F140" s="221" t="s">
        <v>302</v>
      </c>
      <c r="G140" s="182"/>
      <c r="H140" s="182"/>
      <c r="I140" s="182"/>
      <c r="J140" s="24"/>
      <c r="K140" s="24"/>
      <c r="L140" s="24"/>
      <c r="M140" s="24"/>
      <c r="N140" s="24"/>
      <c r="O140" s="24"/>
      <c r="P140" s="24"/>
      <c r="Q140" s="24"/>
      <c r="R140" s="25"/>
      <c r="T140" s="64"/>
      <c r="U140" s="24"/>
      <c r="V140" s="24"/>
      <c r="W140" s="24"/>
      <c r="X140" s="24"/>
      <c r="Y140" s="24"/>
      <c r="Z140" s="24"/>
      <c r="AA140" s="65"/>
      <c r="AT140" s="6" t="s">
        <v>171</v>
      </c>
      <c r="AU140" s="6" t="s">
        <v>118</v>
      </c>
    </row>
    <row r="141" spans="2:65" s="6" customFormat="1" ht="27" customHeight="1">
      <c r="B141" s="23"/>
      <c r="C141" s="143" t="s">
        <v>22</v>
      </c>
      <c r="D141" s="143" t="s">
        <v>164</v>
      </c>
      <c r="E141" s="144" t="s">
        <v>303</v>
      </c>
      <c r="F141" s="217" t="s">
        <v>304</v>
      </c>
      <c r="G141" s="218"/>
      <c r="H141" s="218"/>
      <c r="I141" s="218"/>
      <c r="J141" s="145" t="s">
        <v>218</v>
      </c>
      <c r="K141" s="146">
        <v>0.023</v>
      </c>
      <c r="L141" s="219">
        <v>0</v>
      </c>
      <c r="M141" s="218"/>
      <c r="N141" s="220">
        <f>ROUND($L$141*$K$141,2)</f>
        <v>0</v>
      </c>
      <c r="O141" s="218"/>
      <c r="P141" s="218"/>
      <c r="Q141" s="218"/>
      <c r="R141" s="25"/>
      <c r="T141" s="147"/>
      <c r="U141" s="31" t="s">
        <v>45</v>
      </c>
      <c r="V141" s="24"/>
      <c r="W141" s="148">
        <f>$V$141*$K$141</f>
        <v>0</v>
      </c>
      <c r="X141" s="148">
        <v>0</v>
      </c>
      <c r="Y141" s="148">
        <f>$X$141*$K$141</f>
        <v>0</v>
      </c>
      <c r="Z141" s="148">
        <v>0</v>
      </c>
      <c r="AA141" s="149">
        <f>$Z$141*$K$141</f>
        <v>0</v>
      </c>
      <c r="AR141" s="6" t="s">
        <v>222</v>
      </c>
      <c r="AT141" s="6" t="s">
        <v>164</v>
      </c>
      <c r="AU141" s="6" t="s">
        <v>118</v>
      </c>
      <c r="AY141" s="6" t="s">
        <v>162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222</v>
      </c>
      <c r="BM141" s="6" t="s">
        <v>305</v>
      </c>
    </row>
    <row r="142" spans="2:63" s="132" customFormat="1" ht="30.75" customHeight="1">
      <c r="B142" s="133"/>
      <c r="C142" s="134"/>
      <c r="D142" s="142" t="s">
        <v>269</v>
      </c>
      <c r="E142" s="142"/>
      <c r="F142" s="142"/>
      <c r="G142" s="142"/>
      <c r="H142" s="142"/>
      <c r="I142" s="142"/>
      <c r="J142" s="142"/>
      <c r="K142" s="142"/>
      <c r="L142" s="142"/>
      <c r="M142" s="142"/>
      <c r="N142" s="228">
        <f>$BK$142</f>
        <v>0</v>
      </c>
      <c r="O142" s="227"/>
      <c r="P142" s="227"/>
      <c r="Q142" s="227"/>
      <c r="R142" s="136"/>
      <c r="T142" s="137"/>
      <c r="U142" s="134"/>
      <c r="V142" s="134"/>
      <c r="W142" s="138">
        <f>SUM($W$143:$W$153)</f>
        <v>0</v>
      </c>
      <c r="X142" s="134"/>
      <c r="Y142" s="138">
        <f>SUM($Y$143:$Y$153)</f>
        <v>0.15153460000000002</v>
      </c>
      <c r="Z142" s="134"/>
      <c r="AA142" s="139">
        <f>SUM($AA$143:$AA$153)</f>
        <v>0.17</v>
      </c>
      <c r="AR142" s="140" t="s">
        <v>118</v>
      </c>
      <c r="AT142" s="140" t="s">
        <v>79</v>
      </c>
      <c r="AU142" s="140" t="s">
        <v>22</v>
      </c>
      <c r="AY142" s="140" t="s">
        <v>162</v>
      </c>
      <c r="BK142" s="141">
        <f>SUM($BK$143:$BK$153)</f>
        <v>0</v>
      </c>
    </row>
    <row r="143" spans="2:65" s="6" customFormat="1" ht="27" customHeight="1">
      <c r="B143" s="23"/>
      <c r="C143" s="143" t="s">
        <v>306</v>
      </c>
      <c r="D143" s="143" t="s">
        <v>164</v>
      </c>
      <c r="E143" s="144" t="s">
        <v>307</v>
      </c>
      <c r="F143" s="217" t="s">
        <v>308</v>
      </c>
      <c r="G143" s="218"/>
      <c r="H143" s="218"/>
      <c r="I143" s="218"/>
      <c r="J143" s="145" t="s">
        <v>175</v>
      </c>
      <c r="K143" s="146">
        <v>68</v>
      </c>
      <c r="L143" s="219">
        <v>0</v>
      </c>
      <c r="M143" s="218"/>
      <c r="N143" s="220">
        <f>ROUND($L$143*$K$143,2)</f>
        <v>0</v>
      </c>
      <c r="O143" s="218"/>
      <c r="P143" s="218"/>
      <c r="Q143" s="218"/>
      <c r="R143" s="25"/>
      <c r="T143" s="147"/>
      <c r="U143" s="31" t="s">
        <v>45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0.0025</v>
      </c>
      <c r="AA143" s="149">
        <f>$Z$143*$K$143</f>
        <v>0.17</v>
      </c>
      <c r="AR143" s="6" t="s">
        <v>222</v>
      </c>
      <c r="AT143" s="6" t="s">
        <v>164</v>
      </c>
      <c r="AU143" s="6" t="s">
        <v>118</v>
      </c>
      <c r="AY143" s="6" t="s">
        <v>162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222</v>
      </c>
      <c r="BM143" s="6" t="s">
        <v>309</v>
      </c>
    </row>
    <row r="144" spans="2:47" s="6" customFormat="1" ht="18.75" customHeight="1">
      <c r="B144" s="23"/>
      <c r="C144" s="24"/>
      <c r="D144" s="24"/>
      <c r="E144" s="24"/>
      <c r="F144" s="221" t="s">
        <v>310</v>
      </c>
      <c r="G144" s="182"/>
      <c r="H144" s="182"/>
      <c r="I144" s="182"/>
      <c r="J144" s="24"/>
      <c r="K144" s="24"/>
      <c r="L144" s="24"/>
      <c r="M144" s="24"/>
      <c r="N144" s="24"/>
      <c r="O144" s="24"/>
      <c r="P144" s="24"/>
      <c r="Q144" s="24"/>
      <c r="R144" s="25"/>
      <c r="T144" s="64"/>
      <c r="U144" s="24"/>
      <c r="V144" s="24"/>
      <c r="W144" s="24"/>
      <c r="X144" s="24"/>
      <c r="Y144" s="24"/>
      <c r="Z144" s="24"/>
      <c r="AA144" s="65"/>
      <c r="AT144" s="6" t="s">
        <v>171</v>
      </c>
      <c r="AU144" s="6" t="s">
        <v>118</v>
      </c>
    </row>
    <row r="145" spans="2:65" s="6" customFormat="1" ht="15.75" customHeight="1">
      <c r="B145" s="23"/>
      <c r="C145" s="143" t="s">
        <v>8</v>
      </c>
      <c r="D145" s="143" t="s">
        <v>164</v>
      </c>
      <c r="E145" s="144" t="s">
        <v>311</v>
      </c>
      <c r="F145" s="217" t="s">
        <v>312</v>
      </c>
      <c r="G145" s="218"/>
      <c r="H145" s="218"/>
      <c r="I145" s="218"/>
      <c r="J145" s="145" t="s">
        <v>175</v>
      </c>
      <c r="K145" s="146">
        <v>22.8</v>
      </c>
      <c r="L145" s="219">
        <v>0</v>
      </c>
      <c r="M145" s="218"/>
      <c r="N145" s="220">
        <f>ROUND($L$145*$K$145,2)</f>
        <v>0</v>
      </c>
      <c r="O145" s="218"/>
      <c r="P145" s="218"/>
      <c r="Q145" s="218"/>
      <c r="R145" s="25"/>
      <c r="T145" s="147"/>
      <c r="U145" s="31" t="s">
        <v>45</v>
      </c>
      <c r="V145" s="24"/>
      <c r="W145" s="148">
        <f>$V$145*$K$145</f>
        <v>0</v>
      </c>
      <c r="X145" s="148">
        <v>0.0003</v>
      </c>
      <c r="Y145" s="148">
        <f>$X$145*$K$145</f>
        <v>0.00684</v>
      </c>
      <c r="Z145" s="148">
        <v>0</v>
      </c>
      <c r="AA145" s="149">
        <f>$Z$145*$K$145</f>
        <v>0</v>
      </c>
      <c r="AR145" s="6" t="s">
        <v>222</v>
      </c>
      <c r="AT145" s="6" t="s">
        <v>164</v>
      </c>
      <c r="AU145" s="6" t="s">
        <v>118</v>
      </c>
      <c r="AY145" s="6" t="s">
        <v>162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222</v>
      </c>
      <c r="BM145" s="6" t="s">
        <v>313</v>
      </c>
    </row>
    <row r="146" spans="2:47" s="6" customFormat="1" ht="18.75" customHeight="1">
      <c r="B146" s="23"/>
      <c r="C146" s="24"/>
      <c r="D146" s="24"/>
      <c r="E146" s="24"/>
      <c r="F146" s="221" t="s">
        <v>314</v>
      </c>
      <c r="G146" s="182"/>
      <c r="H146" s="182"/>
      <c r="I146" s="182"/>
      <c r="J146" s="24"/>
      <c r="K146" s="24"/>
      <c r="L146" s="24"/>
      <c r="M146" s="24"/>
      <c r="N146" s="24"/>
      <c r="O146" s="24"/>
      <c r="P146" s="24"/>
      <c r="Q146" s="24"/>
      <c r="R146" s="25"/>
      <c r="T146" s="64"/>
      <c r="U146" s="24"/>
      <c r="V146" s="24"/>
      <c r="W146" s="24"/>
      <c r="X146" s="24"/>
      <c r="Y146" s="24"/>
      <c r="Z146" s="24"/>
      <c r="AA146" s="65"/>
      <c r="AT146" s="6" t="s">
        <v>171</v>
      </c>
      <c r="AU146" s="6" t="s">
        <v>118</v>
      </c>
    </row>
    <row r="147" spans="2:65" s="6" customFormat="1" ht="15.75" customHeight="1">
      <c r="B147" s="23"/>
      <c r="C147" s="150" t="s">
        <v>8</v>
      </c>
      <c r="D147" s="150" t="s">
        <v>204</v>
      </c>
      <c r="E147" s="151" t="s">
        <v>315</v>
      </c>
      <c r="F147" s="222" t="s">
        <v>316</v>
      </c>
      <c r="G147" s="223"/>
      <c r="H147" s="223"/>
      <c r="I147" s="223"/>
      <c r="J147" s="152" t="s">
        <v>175</v>
      </c>
      <c r="K147" s="153">
        <v>25.08</v>
      </c>
      <c r="L147" s="224">
        <v>0</v>
      </c>
      <c r="M147" s="223"/>
      <c r="N147" s="225">
        <f>ROUND($L$147*$K$147,2)</f>
        <v>0</v>
      </c>
      <c r="O147" s="218"/>
      <c r="P147" s="218"/>
      <c r="Q147" s="218"/>
      <c r="R147" s="25"/>
      <c r="T147" s="147"/>
      <c r="U147" s="31" t="s">
        <v>45</v>
      </c>
      <c r="V147" s="24"/>
      <c r="W147" s="148">
        <f>$V$147*$K$147</f>
        <v>0</v>
      </c>
      <c r="X147" s="148">
        <v>0.00287</v>
      </c>
      <c r="Y147" s="148">
        <f>$X$147*$K$147</f>
        <v>0.0719796</v>
      </c>
      <c r="Z147" s="148">
        <v>0</v>
      </c>
      <c r="AA147" s="149">
        <f>$Z$147*$K$147</f>
        <v>0</v>
      </c>
      <c r="AR147" s="6" t="s">
        <v>235</v>
      </c>
      <c r="AT147" s="6" t="s">
        <v>204</v>
      </c>
      <c r="AU147" s="6" t="s">
        <v>118</v>
      </c>
      <c r="AY147" s="6" t="s">
        <v>162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222</v>
      </c>
      <c r="BM147" s="6" t="s">
        <v>317</v>
      </c>
    </row>
    <row r="148" spans="2:65" s="6" customFormat="1" ht="15.75" customHeight="1">
      <c r="B148" s="23"/>
      <c r="C148" s="143" t="s">
        <v>318</v>
      </c>
      <c r="D148" s="143" t="s">
        <v>164</v>
      </c>
      <c r="E148" s="144" t="s">
        <v>319</v>
      </c>
      <c r="F148" s="217" t="s">
        <v>320</v>
      </c>
      <c r="G148" s="218"/>
      <c r="H148" s="218"/>
      <c r="I148" s="218"/>
      <c r="J148" s="145" t="s">
        <v>277</v>
      </c>
      <c r="K148" s="146">
        <v>23</v>
      </c>
      <c r="L148" s="219">
        <v>0</v>
      </c>
      <c r="M148" s="218"/>
      <c r="N148" s="220">
        <f>ROUND($L$148*$K$148,2)</f>
        <v>0</v>
      </c>
      <c r="O148" s="218"/>
      <c r="P148" s="218"/>
      <c r="Q148" s="218"/>
      <c r="R148" s="25"/>
      <c r="T148" s="147"/>
      <c r="U148" s="31" t="s">
        <v>45</v>
      </c>
      <c r="V148" s="24"/>
      <c r="W148" s="148">
        <f>$V$148*$K$148</f>
        <v>0</v>
      </c>
      <c r="X148" s="148">
        <v>0.00012</v>
      </c>
      <c r="Y148" s="148">
        <f>$X$148*$K$148</f>
        <v>0.00276</v>
      </c>
      <c r="Z148" s="148">
        <v>0</v>
      </c>
      <c r="AA148" s="149">
        <f>$Z$148*$K$148</f>
        <v>0</v>
      </c>
      <c r="AR148" s="6" t="s">
        <v>222</v>
      </c>
      <c r="AT148" s="6" t="s">
        <v>164</v>
      </c>
      <c r="AU148" s="6" t="s">
        <v>118</v>
      </c>
      <c r="AY148" s="6" t="s">
        <v>162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222</v>
      </c>
      <c r="BM148" s="6" t="s">
        <v>321</v>
      </c>
    </row>
    <row r="149" spans="2:65" s="6" customFormat="1" ht="27" customHeight="1">
      <c r="B149" s="23"/>
      <c r="C149" s="150" t="s">
        <v>318</v>
      </c>
      <c r="D149" s="150" t="s">
        <v>204</v>
      </c>
      <c r="E149" s="151" t="s">
        <v>322</v>
      </c>
      <c r="F149" s="222" t="s">
        <v>323</v>
      </c>
      <c r="G149" s="223"/>
      <c r="H149" s="223"/>
      <c r="I149" s="223"/>
      <c r="J149" s="152" t="s">
        <v>175</v>
      </c>
      <c r="K149" s="153">
        <v>25.3</v>
      </c>
      <c r="L149" s="224">
        <v>0</v>
      </c>
      <c r="M149" s="223"/>
      <c r="N149" s="225">
        <f>ROUND($L$149*$K$149,2)</f>
        <v>0</v>
      </c>
      <c r="O149" s="218"/>
      <c r="P149" s="218"/>
      <c r="Q149" s="218"/>
      <c r="R149" s="25"/>
      <c r="T149" s="147"/>
      <c r="U149" s="31" t="s">
        <v>45</v>
      </c>
      <c r="V149" s="24"/>
      <c r="W149" s="148">
        <f>$V$149*$K$149</f>
        <v>0</v>
      </c>
      <c r="X149" s="148">
        <v>0.00235</v>
      </c>
      <c r="Y149" s="148">
        <f>$X$149*$K$149</f>
        <v>0.059455</v>
      </c>
      <c r="Z149" s="148">
        <v>0</v>
      </c>
      <c r="AA149" s="149">
        <f>$Z$149*$K$149</f>
        <v>0</v>
      </c>
      <c r="AR149" s="6" t="s">
        <v>235</v>
      </c>
      <c r="AT149" s="6" t="s">
        <v>204</v>
      </c>
      <c r="AU149" s="6" t="s">
        <v>118</v>
      </c>
      <c r="AY149" s="6" t="s">
        <v>162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222</v>
      </c>
      <c r="BM149" s="6" t="s">
        <v>324</v>
      </c>
    </row>
    <row r="150" spans="2:47" s="6" customFormat="1" ht="18.75" customHeight="1">
      <c r="B150" s="23"/>
      <c r="C150" s="24"/>
      <c r="D150" s="24"/>
      <c r="E150" s="24"/>
      <c r="F150" s="221" t="s">
        <v>325</v>
      </c>
      <c r="G150" s="182"/>
      <c r="H150" s="182"/>
      <c r="I150" s="182"/>
      <c r="J150" s="24"/>
      <c r="K150" s="24"/>
      <c r="L150" s="24"/>
      <c r="M150" s="24"/>
      <c r="N150" s="24"/>
      <c r="O150" s="24"/>
      <c r="P150" s="24"/>
      <c r="Q150" s="24"/>
      <c r="R150" s="25"/>
      <c r="T150" s="64"/>
      <c r="U150" s="24"/>
      <c r="V150" s="24"/>
      <c r="W150" s="24"/>
      <c r="X150" s="24"/>
      <c r="Y150" s="24"/>
      <c r="Z150" s="24"/>
      <c r="AA150" s="65"/>
      <c r="AT150" s="6" t="s">
        <v>171</v>
      </c>
      <c r="AU150" s="6" t="s">
        <v>118</v>
      </c>
    </row>
    <row r="151" spans="2:65" s="6" customFormat="1" ht="15.75" customHeight="1">
      <c r="B151" s="23"/>
      <c r="C151" s="143" t="s">
        <v>326</v>
      </c>
      <c r="D151" s="143" t="s">
        <v>164</v>
      </c>
      <c r="E151" s="144" t="s">
        <v>327</v>
      </c>
      <c r="F151" s="217" t="s">
        <v>328</v>
      </c>
      <c r="G151" s="218"/>
      <c r="H151" s="218"/>
      <c r="I151" s="218"/>
      <c r="J151" s="145" t="s">
        <v>277</v>
      </c>
      <c r="K151" s="146">
        <v>21</v>
      </c>
      <c r="L151" s="219">
        <v>0</v>
      </c>
      <c r="M151" s="218"/>
      <c r="N151" s="220">
        <f>ROUND($L$151*$K$151,2)</f>
        <v>0</v>
      </c>
      <c r="O151" s="218"/>
      <c r="P151" s="218"/>
      <c r="Q151" s="218"/>
      <c r="R151" s="25"/>
      <c r="T151" s="147"/>
      <c r="U151" s="31" t="s">
        <v>45</v>
      </c>
      <c r="V151" s="24"/>
      <c r="W151" s="148">
        <f>$V$151*$K$151</f>
        <v>0</v>
      </c>
      <c r="X151" s="148">
        <v>0.0005</v>
      </c>
      <c r="Y151" s="148">
        <f>$X$151*$K$151</f>
        <v>0.0105</v>
      </c>
      <c r="Z151" s="148">
        <v>0</v>
      </c>
      <c r="AA151" s="149">
        <f>$Z$151*$K$151</f>
        <v>0</v>
      </c>
      <c r="AR151" s="6" t="s">
        <v>222</v>
      </c>
      <c r="AT151" s="6" t="s">
        <v>164</v>
      </c>
      <c r="AU151" s="6" t="s">
        <v>118</v>
      </c>
      <c r="AY151" s="6" t="s">
        <v>162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222</v>
      </c>
      <c r="BM151" s="6" t="s">
        <v>329</v>
      </c>
    </row>
    <row r="152" spans="2:47" s="6" customFormat="1" ht="18.75" customHeight="1">
      <c r="B152" s="23"/>
      <c r="C152" s="24"/>
      <c r="D152" s="24"/>
      <c r="E152" s="24"/>
      <c r="F152" s="221" t="s">
        <v>330</v>
      </c>
      <c r="G152" s="182"/>
      <c r="H152" s="182"/>
      <c r="I152" s="182"/>
      <c r="J152" s="24"/>
      <c r="K152" s="24"/>
      <c r="L152" s="24"/>
      <c r="M152" s="24"/>
      <c r="N152" s="24"/>
      <c r="O152" s="24"/>
      <c r="P152" s="24"/>
      <c r="Q152" s="24"/>
      <c r="R152" s="25"/>
      <c r="T152" s="64"/>
      <c r="U152" s="24"/>
      <c r="V152" s="24"/>
      <c r="W152" s="24"/>
      <c r="X152" s="24"/>
      <c r="Y152" s="24"/>
      <c r="Z152" s="24"/>
      <c r="AA152" s="65"/>
      <c r="AT152" s="6" t="s">
        <v>171</v>
      </c>
      <c r="AU152" s="6" t="s">
        <v>118</v>
      </c>
    </row>
    <row r="153" spans="2:65" s="6" customFormat="1" ht="27" customHeight="1">
      <c r="B153" s="23"/>
      <c r="C153" s="143" t="s">
        <v>22</v>
      </c>
      <c r="D153" s="143" t="s">
        <v>164</v>
      </c>
      <c r="E153" s="144" t="s">
        <v>331</v>
      </c>
      <c r="F153" s="217" t="s">
        <v>332</v>
      </c>
      <c r="G153" s="218"/>
      <c r="H153" s="218"/>
      <c r="I153" s="218"/>
      <c r="J153" s="145" t="s">
        <v>218</v>
      </c>
      <c r="K153" s="146">
        <v>0.152</v>
      </c>
      <c r="L153" s="219">
        <v>0</v>
      </c>
      <c r="M153" s="218"/>
      <c r="N153" s="220">
        <f>ROUND($L$153*$K$153,2)</f>
        <v>0</v>
      </c>
      <c r="O153" s="218"/>
      <c r="P153" s="218"/>
      <c r="Q153" s="218"/>
      <c r="R153" s="25"/>
      <c r="T153" s="147"/>
      <c r="U153" s="31" t="s">
        <v>45</v>
      </c>
      <c r="V153" s="24"/>
      <c r="W153" s="148">
        <f>$V$153*$K$153</f>
        <v>0</v>
      </c>
      <c r="X153" s="148">
        <v>0</v>
      </c>
      <c r="Y153" s="148">
        <f>$X$153*$K$153</f>
        <v>0</v>
      </c>
      <c r="Z153" s="148">
        <v>0</v>
      </c>
      <c r="AA153" s="149">
        <f>$Z$153*$K$153</f>
        <v>0</v>
      </c>
      <c r="AR153" s="6" t="s">
        <v>222</v>
      </c>
      <c r="AT153" s="6" t="s">
        <v>164</v>
      </c>
      <c r="AU153" s="6" t="s">
        <v>118</v>
      </c>
      <c r="AY153" s="6" t="s">
        <v>162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222</v>
      </c>
      <c r="BM153" s="6" t="s">
        <v>333</v>
      </c>
    </row>
    <row r="154" spans="2:63" s="6" customFormat="1" ht="51" customHeight="1">
      <c r="B154" s="23"/>
      <c r="C154" s="24"/>
      <c r="D154" s="135" t="s">
        <v>265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26">
        <f>$BK$154</f>
        <v>0</v>
      </c>
      <c r="O154" s="182"/>
      <c r="P154" s="182"/>
      <c r="Q154" s="182"/>
      <c r="R154" s="25"/>
      <c r="T154" s="154"/>
      <c r="U154" s="43"/>
      <c r="V154" s="43"/>
      <c r="W154" s="43"/>
      <c r="X154" s="43"/>
      <c r="Y154" s="43"/>
      <c r="Z154" s="43"/>
      <c r="AA154" s="45"/>
      <c r="AT154" s="6" t="s">
        <v>79</v>
      </c>
      <c r="AU154" s="6" t="s">
        <v>80</v>
      </c>
      <c r="AY154" s="6" t="s">
        <v>266</v>
      </c>
      <c r="BK154" s="93">
        <v>0</v>
      </c>
    </row>
    <row r="155" spans="2:18" s="6" customFormat="1" ht="7.5" customHeight="1">
      <c r="B155" s="46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</row>
    <row r="176" s="2" customFormat="1" ht="14.25" customHeight="1"/>
  </sheetData>
  <sheetProtection password="CC35" sheet="1" objects="1" scenarios="1" formatColumns="0" formatRows="0" sort="0" autoFilter="0"/>
  <mergeCells count="136">
    <mergeCell ref="H1:K1"/>
    <mergeCell ref="S2:AC2"/>
    <mergeCell ref="N123:Q123"/>
    <mergeCell ref="N128:Q128"/>
    <mergeCell ref="N129:Q129"/>
    <mergeCell ref="N133:Q133"/>
    <mergeCell ref="F131:I131"/>
    <mergeCell ref="F132:I132"/>
    <mergeCell ref="L132:M132"/>
    <mergeCell ref="N132:Q132"/>
    <mergeCell ref="N154:Q154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0:I140"/>
    <mergeCell ref="F141:I141"/>
    <mergeCell ref="L141:M141"/>
    <mergeCell ref="N141:Q141"/>
    <mergeCell ref="F143:I143"/>
    <mergeCell ref="L143:M143"/>
    <mergeCell ref="N143:Q143"/>
    <mergeCell ref="N142:Q142"/>
    <mergeCell ref="F137:I137"/>
    <mergeCell ref="F138:I138"/>
    <mergeCell ref="L138:M138"/>
    <mergeCell ref="N138:Q138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F134:I134"/>
    <mergeCell ref="L134:M134"/>
    <mergeCell ref="N134:Q134"/>
    <mergeCell ref="F125:I125"/>
    <mergeCell ref="F126:I126"/>
    <mergeCell ref="L126:M126"/>
    <mergeCell ref="N126:Q126"/>
    <mergeCell ref="F127:I127"/>
    <mergeCell ref="F130:I130"/>
    <mergeCell ref="L130:M130"/>
    <mergeCell ref="N130:Q130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zoomScalePageLayoutView="0" workbookViewId="0" topLeftCell="A1">
      <pane ySplit="1" topLeftCell="A29" activePane="bottomLeft" state="frozen"/>
      <selection pane="topLeft" activeCell="A1" sqref="A1"/>
      <selection pane="bottomLeft" activeCell="A40" sqref="A40:IV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554</v>
      </c>
      <c r="G1" s="159"/>
      <c r="H1" s="229" t="s">
        <v>555</v>
      </c>
      <c r="I1" s="229"/>
      <c r="J1" s="229"/>
      <c r="K1" s="229"/>
      <c r="L1" s="159" t="s">
        <v>556</v>
      </c>
      <c r="M1" s="157"/>
      <c r="N1" s="157"/>
      <c r="O1" s="158" t="s">
        <v>117</v>
      </c>
      <c r="P1" s="157"/>
      <c r="Q1" s="157"/>
      <c r="R1" s="157"/>
      <c r="S1" s="159" t="s">
        <v>557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1" t="s">
        <v>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S2" s="200" t="s">
        <v>6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118</v>
      </c>
    </row>
    <row r="4" spans="2:46" s="2" customFormat="1" ht="37.5" customHeight="1">
      <c r="B4" s="10"/>
      <c r="C4" s="163" t="s">
        <v>119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3" t="str">
        <f>'Rekapitulace stavby'!$K$6</f>
        <v>UK-stavební práce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1"/>
      <c r="R6" s="12"/>
    </row>
    <row r="7" spans="2:18" s="6" customFormat="1" ht="33.75" customHeight="1">
      <c r="B7" s="23"/>
      <c r="C7" s="24"/>
      <c r="D7" s="17" t="s">
        <v>120</v>
      </c>
      <c r="E7" s="24"/>
      <c r="F7" s="169" t="s">
        <v>334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04" t="str">
        <f>'Rekapitulace stavby'!$AN$8</f>
        <v>23.10.2016</v>
      </c>
      <c r="P9" s="182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8" t="s">
        <v>31</v>
      </c>
      <c r="P11" s="182"/>
      <c r="Q11" s="24"/>
      <c r="R11" s="25"/>
    </row>
    <row r="12" spans="2:18" s="6" customFormat="1" ht="18.75" customHeight="1">
      <c r="B12" s="23"/>
      <c r="C12" s="24"/>
      <c r="D12" s="24"/>
      <c r="E12" s="16" t="s">
        <v>32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68" t="s">
        <v>34</v>
      </c>
      <c r="P12" s="182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5" t="str">
        <f>IF('Rekapitulace stavby'!$AN$13="","",'Rekapitulace stavby'!$AN$13)</f>
        <v>Vyplň údaj</v>
      </c>
      <c r="P14" s="182"/>
      <c r="Q14" s="24"/>
      <c r="R14" s="25"/>
    </row>
    <row r="15" spans="2:18" s="6" customFormat="1" ht="18.75" customHeight="1">
      <c r="B15" s="23"/>
      <c r="C15" s="24"/>
      <c r="D15" s="24"/>
      <c r="E15" s="205" t="str">
        <f>IF('Rekapitulace stavby'!$E$14="","",'Rekapitulace stavby'!$E$14)</f>
        <v>Vyplň údaj</v>
      </c>
      <c r="F15" s="182"/>
      <c r="G15" s="182"/>
      <c r="H15" s="182"/>
      <c r="I15" s="182"/>
      <c r="J15" s="182"/>
      <c r="K15" s="182"/>
      <c r="L15" s="182"/>
      <c r="M15" s="18" t="s">
        <v>33</v>
      </c>
      <c r="N15" s="24"/>
      <c r="O15" s="205" t="str">
        <f>IF('Rekapitulace stavby'!$AN$14="","",'Rekapitulace stavby'!$AN$14)</f>
        <v>Vyplň údaj</v>
      </c>
      <c r="P15" s="182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8">
        <f>IF('Rekapitulace stavby'!$AN$16="","",'Rekapitulace stavby'!$AN$16)</f>
      </c>
      <c r="P17" s="182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68">
        <f>IF('Rekapitulace stavby'!$AN$17="","",'Rekapitulace stavby'!$AN$17)</f>
      </c>
      <c r="P18" s="182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39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8">
        <f>IF('Rekapitulace stavby'!$AN$19="","",'Rekapitulace stavby'!$AN$19)</f>
      </c>
      <c r="P20" s="182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IF('Rekapitulace stavby'!$E$20="","",'Rekapitulace stavby'!$E$20)</f>
        <v> 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68">
        <f>IF('Rekapitulace stavby'!$AN$20="","",'Rekapitulace stavby'!$AN$20)</f>
      </c>
      <c r="P21" s="182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71"/>
      <c r="F24" s="206"/>
      <c r="G24" s="206"/>
      <c r="H24" s="206"/>
      <c r="I24" s="206"/>
      <c r="J24" s="206"/>
      <c r="K24" s="206"/>
      <c r="L24" s="206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122</v>
      </c>
      <c r="E27" s="24"/>
      <c r="F27" s="24"/>
      <c r="G27" s="24"/>
      <c r="H27" s="24"/>
      <c r="I27" s="24"/>
      <c r="J27" s="24"/>
      <c r="K27" s="24"/>
      <c r="L27" s="24"/>
      <c r="M27" s="172">
        <f>$N$88</f>
        <v>0</v>
      </c>
      <c r="N27" s="182"/>
      <c r="O27" s="182"/>
      <c r="P27" s="182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72">
        <f>$N$93</f>
        <v>0</v>
      </c>
      <c r="N28" s="182"/>
      <c r="O28" s="182"/>
      <c r="P28" s="182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43</v>
      </c>
      <c r="E30" s="24"/>
      <c r="F30" s="24"/>
      <c r="G30" s="24"/>
      <c r="H30" s="24"/>
      <c r="I30" s="24"/>
      <c r="J30" s="24"/>
      <c r="K30" s="24"/>
      <c r="L30" s="24"/>
      <c r="M30" s="207">
        <f>ROUND($M$27+$M$28,2)</f>
        <v>0</v>
      </c>
      <c r="N30" s="182"/>
      <c r="O30" s="182"/>
      <c r="P30" s="182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30">
        <v>0.21</v>
      </c>
      <c r="G32" s="107" t="s">
        <v>46</v>
      </c>
      <c r="H32" s="208">
        <f>(SUM($BE$93:$BE$100)+SUM($BE$118:$BE$132))</f>
        <v>0</v>
      </c>
      <c r="I32" s="182"/>
      <c r="J32" s="182"/>
      <c r="K32" s="24"/>
      <c r="L32" s="24"/>
      <c r="M32" s="208">
        <f>ROUND((SUM($BE$93:$BE$100)+SUM($BE$118:$BE$132)),2)*$F$32</f>
        <v>0</v>
      </c>
      <c r="N32" s="182"/>
      <c r="O32" s="182"/>
      <c r="P32" s="182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30">
        <v>0.15</v>
      </c>
      <c r="G33" s="107" t="s">
        <v>46</v>
      </c>
      <c r="H33" s="208">
        <f>(SUM($BF$93:$BF$100)+SUM($BF$118:$BF$132))</f>
        <v>0</v>
      </c>
      <c r="I33" s="182"/>
      <c r="J33" s="182"/>
      <c r="K33" s="24"/>
      <c r="L33" s="24"/>
      <c r="M33" s="208">
        <f>ROUND((SUM($BF$93:$BF$100)+SUM($BF$118:$BF$132)),2)*$F$33</f>
        <v>0</v>
      </c>
      <c r="N33" s="182"/>
      <c r="O33" s="182"/>
      <c r="P33" s="182"/>
      <c r="Q33" s="24"/>
      <c r="R33" s="25"/>
    </row>
    <row r="34" spans="2:18" s="6" customFormat="1" ht="15" customHeight="1" hidden="1">
      <c r="B34" s="23"/>
      <c r="C34" s="24"/>
      <c r="D34" s="24"/>
      <c r="E34" s="29" t="s">
        <v>48</v>
      </c>
      <c r="F34" s="30">
        <v>0.21</v>
      </c>
      <c r="G34" s="107" t="s">
        <v>46</v>
      </c>
      <c r="H34" s="208">
        <f>(SUM($BG$93:$BG$100)+SUM($BG$118:$BG$132))</f>
        <v>0</v>
      </c>
      <c r="I34" s="182"/>
      <c r="J34" s="182"/>
      <c r="K34" s="24"/>
      <c r="L34" s="24"/>
      <c r="M34" s="208">
        <v>0</v>
      </c>
      <c r="N34" s="182"/>
      <c r="O34" s="182"/>
      <c r="P34" s="182"/>
      <c r="Q34" s="24"/>
      <c r="R34" s="25"/>
    </row>
    <row r="35" spans="2:18" s="6" customFormat="1" ht="15" customHeight="1" hidden="1">
      <c r="B35" s="23"/>
      <c r="C35" s="24"/>
      <c r="D35" s="24"/>
      <c r="E35" s="29" t="s">
        <v>49</v>
      </c>
      <c r="F35" s="30">
        <v>0.15</v>
      </c>
      <c r="G35" s="107" t="s">
        <v>46</v>
      </c>
      <c r="H35" s="208">
        <f>(SUM($BH$93:$BH$100)+SUM($BH$118:$BH$132))</f>
        <v>0</v>
      </c>
      <c r="I35" s="182"/>
      <c r="J35" s="182"/>
      <c r="K35" s="24"/>
      <c r="L35" s="24"/>
      <c r="M35" s="208">
        <v>0</v>
      </c>
      <c r="N35" s="182"/>
      <c r="O35" s="182"/>
      <c r="P35" s="182"/>
      <c r="Q35" s="24"/>
      <c r="R35" s="25"/>
    </row>
    <row r="36" spans="2:18" s="6" customFormat="1" ht="15" customHeight="1" hidden="1">
      <c r="B36" s="23"/>
      <c r="C36" s="24"/>
      <c r="D36" s="24"/>
      <c r="E36" s="29" t="s">
        <v>50</v>
      </c>
      <c r="F36" s="30">
        <v>0</v>
      </c>
      <c r="G36" s="107" t="s">
        <v>46</v>
      </c>
      <c r="H36" s="208">
        <f>(SUM($BI$93:$BI$100)+SUM($BI$118:$BI$132))</f>
        <v>0</v>
      </c>
      <c r="I36" s="182"/>
      <c r="J36" s="182"/>
      <c r="K36" s="24"/>
      <c r="L36" s="24"/>
      <c r="M36" s="208">
        <v>0</v>
      </c>
      <c r="N36" s="182"/>
      <c r="O36" s="182"/>
      <c r="P36" s="182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51</v>
      </c>
      <c r="E38" s="35"/>
      <c r="F38" s="35"/>
      <c r="G38" s="108" t="s">
        <v>52</v>
      </c>
      <c r="H38" s="36" t="s">
        <v>53</v>
      </c>
      <c r="I38" s="35"/>
      <c r="J38" s="35"/>
      <c r="K38" s="35"/>
      <c r="L38" s="180">
        <f>SUM($M$30:$M$36)</f>
        <v>0</v>
      </c>
      <c r="M38" s="179"/>
      <c r="N38" s="179"/>
      <c r="O38" s="179"/>
      <c r="P38" s="181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 hidden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 hidden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 hidden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 hidden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 hidden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 hidden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 hidden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 hidden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 hidden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 hidden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 hidden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 hidden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 hidden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 hidden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 hidden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 hidden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 hidden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 hidden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 hidden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 hidden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 hidden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 hidden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 hidden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 hidden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 hidden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 hidden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 hidden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 hidden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 hidden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 hidden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 hidden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3" t="s">
        <v>123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3" t="str">
        <f>$F$6</f>
        <v>UK-stavební práce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24"/>
      <c r="R78" s="25"/>
      <c r="T78" s="24"/>
      <c r="U78" s="24"/>
    </row>
    <row r="79" spans="2:21" s="6" customFormat="1" ht="37.5" customHeight="1">
      <c r="B79" s="23"/>
      <c r="C79" s="57" t="s">
        <v>120</v>
      </c>
      <c r="D79" s="24"/>
      <c r="E79" s="24"/>
      <c r="F79" s="183" t="str">
        <f>$F$7</f>
        <v>A3 - Stavební práce - Ostatní stavební práce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09" t="str">
        <f>IF($O$9="","",$O$9)</f>
        <v>23.10.2016</v>
      </c>
      <c r="N81" s="182"/>
      <c r="O81" s="182"/>
      <c r="P81" s="182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Univerzita Karlova - Správa budov a zařízení</v>
      </c>
      <c r="G83" s="24"/>
      <c r="H83" s="24"/>
      <c r="I83" s="24"/>
      <c r="J83" s="24"/>
      <c r="K83" s="18" t="s">
        <v>37</v>
      </c>
      <c r="L83" s="24"/>
      <c r="M83" s="168" t="str">
        <f>$E$18</f>
        <v> </v>
      </c>
      <c r="N83" s="182"/>
      <c r="O83" s="182"/>
      <c r="P83" s="182"/>
      <c r="Q83" s="182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39</v>
      </c>
      <c r="L84" s="24"/>
      <c r="M84" s="168" t="str">
        <f>$E$21</f>
        <v> </v>
      </c>
      <c r="N84" s="182"/>
      <c r="O84" s="182"/>
      <c r="P84" s="182"/>
      <c r="Q84" s="182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10" t="s">
        <v>124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10" t="s">
        <v>125</v>
      </c>
      <c r="O86" s="182"/>
      <c r="P86" s="182"/>
      <c r="Q86" s="182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126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1">
        <f>$N$118</f>
        <v>0</v>
      </c>
      <c r="O88" s="182"/>
      <c r="P88" s="182"/>
      <c r="Q88" s="182"/>
      <c r="R88" s="25"/>
      <c r="T88" s="24"/>
      <c r="U88" s="24"/>
      <c r="AU88" s="6" t="s">
        <v>127</v>
      </c>
    </row>
    <row r="89" spans="2:21" s="76" customFormat="1" ht="25.5" customHeight="1">
      <c r="B89" s="112"/>
      <c r="C89" s="113"/>
      <c r="D89" s="113" t="s">
        <v>133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11">
        <f>$N$119</f>
        <v>0</v>
      </c>
      <c r="O89" s="212"/>
      <c r="P89" s="212"/>
      <c r="Q89" s="212"/>
      <c r="R89" s="114"/>
      <c r="T89" s="113"/>
      <c r="U89" s="113"/>
    </row>
    <row r="90" spans="2:21" s="115" customFormat="1" ht="21" customHeight="1">
      <c r="B90" s="116"/>
      <c r="C90" s="89"/>
      <c r="D90" s="89" t="s">
        <v>335</v>
      </c>
      <c r="E90" s="89"/>
      <c r="F90" s="89"/>
      <c r="G90" s="89"/>
      <c r="H90" s="89"/>
      <c r="I90" s="89"/>
      <c r="J90" s="89"/>
      <c r="K90" s="89"/>
      <c r="L90" s="89"/>
      <c r="M90" s="89"/>
      <c r="N90" s="196">
        <f>$N$120</f>
        <v>0</v>
      </c>
      <c r="O90" s="213"/>
      <c r="P90" s="213"/>
      <c r="Q90" s="213"/>
      <c r="R90" s="117"/>
      <c r="T90" s="89"/>
      <c r="U90" s="89"/>
    </row>
    <row r="91" spans="2:21" s="115" customFormat="1" ht="21" customHeight="1">
      <c r="B91" s="116"/>
      <c r="C91" s="89"/>
      <c r="D91" s="89" t="s">
        <v>336</v>
      </c>
      <c r="E91" s="89"/>
      <c r="F91" s="89"/>
      <c r="G91" s="89"/>
      <c r="H91" s="89"/>
      <c r="I91" s="89"/>
      <c r="J91" s="89"/>
      <c r="K91" s="89"/>
      <c r="L91" s="89"/>
      <c r="M91" s="89"/>
      <c r="N91" s="196">
        <f>$N$130</f>
        <v>0</v>
      </c>
      <c r="O91" s="213"/>
      <c r="P91" s="213"/>
      <c r="Q91" s="213"/>
      <c r="R91" s="117"/>
      <c r="T91" s="89"/>
      <c r="U91" s="89"/>
    </row>
    <row r="92" spans="2:21" s="6" customFormat="1" ht="22.5" customHeight="1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5"/>
      <c r="T92" s="24"/>
      <c r="U92" s="24"/>
    </row>
    <row r="93" spans="2:21" s="6" customFormat="1" ht="30" customHeight="1">
      <c r="B93" s="23"/>
      <c r="C93" s="71" t="s">
        <v>138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01">
        <f>ROUND($N$94+$N$95+$N$96+$N$97+$N$98+$N$99,2)</f>
        <v>0</v>
      </c>
      <c r="O93" s="182"/>
      <c r="P93" s="182"/>
      <c r="Q93" s="182"/>
      <c r="R93" s="25"/>
      <c r="T93" s="118"/>
      <c r="U93" s="119" t="s">
        <v>44</v>
      </c>
    </row>
    <row r="94" spans="2:62" s="6" customFormat="1" ht="18.75" customHeight="1">
      <c r="B94" s="23"/>
      <c r="C94" s="24"/>
      <c r="D94" s="197" t="s">
        <v>139</v>
      </c>
      <c r="E94" s="182"/>
      <c r="F94" s="182"/>
      <c r="G94" s="182"/>
      <c r="H94" s="182"/>
      <c r="I94" s="24"/>
      <c r="J94" s="24"/>
      <c r="K94" s="24"/>
      <c r="L94" s="24"/>
      <c r="M94" s="24"/>
      <c r="N94" s="195">
        <f>ROUND($N$88*$T$94,2)</f>
        <v>0</v>
      </c>
      <c r="O94" s="182"/>
      <c r="P94" s="182"/>
      <c r="Q94" s="182"/>
      <c r="R94" s="25"/>
      <c r="T94" s="120"/>
      <c r="U94" s="121" t="s">
        <v>45</v>
      </c>
      <c r="AY94" s="6" t="s">
        <v>140</v>
      </c>
      <c r="BE94" s="93">
        <f>IF($U$94="základní",$N$94,0)</f>
        <v>0</v>
      </c>
      <c r="BF94" s="93">
        <f>IF($U$94="snížená",$N$94,0)</f>
        <v>0</v>
      </c>
      <c r="BG94" s="93">
        <f>IF($U$94="zákl. přenesená",$N$94,0)</f>
        <v>0</v>
      </c>
      <c r="BH94" s="93">
        <f>IF($U$94="sníž. přenesená",$N$94,0)</f>
        <v>0</v>
      </c>
      <c r="BI94" s="93">
        <f>IF($U$94="nulová",$N$94,0)</f>
        <v>0</v>
      </c>
      <c r="BJ94" s="6" t="s">
        <v>22</v>
      </c>
    </row>
    <row r="95" spans="2:62" s="6" customFormat="1" ht="18.75" customHeight="1">
      <c r="B95" s="23"/>
      <c r="C95" s="24"/>
      <c r="D95" s="197" t="s">
        <v>141</v>
      </c>
      <c r="E95" s="182"/>
      <c r="F95" s="182"/>
      <c r="G95" s="182"/>
      <c r="H95" s="182"/>
      <c r="I95" s="24"/>
      <c r="J95" s="24"/>
      <c r="K95" s="24"/>
      <c r="L95" s="24"/>
      <c r="M95" s="24"/>
      <c r="N95" s="195">
        <f>ROUND($N$88*$T$95,2)</f>
        <v>0</v>
      </c>
      <c r="O95" s="182"/>
      <c r="P95" s="182"/>
      <c r="Q95" s="182"/>
      <c r="R95" s="25"/>
      <c r="T95" s="120"/>
      <c r="U95" s="121" t="s">
        <v>45</v>
      </c>
      <c r="AY95" s="6" t="s">
        <v>140</v>
      </c>
      <c r="BE95" s="93">
        <f>IF($U$95="základní",$N$95,0)</f>
        <v>0</v>
      </c>
      <c r="BF95" s="93">
        <f>IF($U$95="snížená",$N$95,0)</f>
        <v>0</v>
      </c>
      <c r="BG95" s="93">
        <f>IF($U$95="zákl. přenesená",$N$95,0)</f>
        <v>0</v>
      </c>
      <c r="BH95" s="93">
        <f>IF($U$95="sníž. přenesená",$N$95,0)</f>
        <v>0</v>
      </c>
      <c r="BI95" s="93">
        <f>IF($U$95="nulová",$N$95,0)</f>
        <v>0</v>
      </c>
      <c r="BJ95" s="6" t="s">
        <v>22</v>
      </c>
    </row>
    <row r="96" spans="2:62" s="6" customFormat="1" ht="18.75" customHeight="1">
      <c r="B96" s="23"/>
      <c r="C96" s="24"/>
      <c r="D96" s="197" t="s">
        <v>142</v>
      </c>
      <c r="E96" s="182"/>
      <c r="F96" s="182"/>
      <c r="G96" s="182"/>
      <c r="H96" s="182"/>
      <c r="I96" s="24"/>
      <c r="J96" s="24"/>
      <c r="K96" s="24"/>
      <c r="L96" s="24"/>
      <c r="M96" s="24"/>
      <c r="N96" s="195">
        <f>ROUND($N$88*$T$96,2)</f>
        <v>0</v>
      </c>
      <c r="O96" s="182"/>
      <c r="P96" s="182"/>
      <c r="Q96" s="182"/>
      <c r="R96" s="25"/>
      <c r="T96" s="120"/>
      <c r="U96" s="121" t="s">
        <v>45</v>
      </c>
      <c r="AY96" s="6" t="s">
        <v>140</v>
      </c>
      <c r="BE96" s="93">
        <f>IF($U$96="základní",$N$96,0)</f>
        <v>0</v>
      </c>
      <c r="BF96" s="93">
        <f>IF($U$96="snížená",$N$96,0)</f>
        <v>0</v>
      </c>
      <c r="BG96" s="93">
        <f>IF($U$96="zákl. přenesená",$N$96,0)</f>
        <v>0</v>
      </c>
      <c r="BH96" s="93">
        <f>IF($U$96="sníž. přenesená",$N$96,0)</f>
        <v>0</v>
      </c>
      <c r="BI96" s="93">
        <f>IF($U$96="nulová",$N$96,0)</f>
        <v>0</v>
      </c>
      <c r="BJ96" s="6" t="s">
        <v>22</v>
      </c>
    </row>
    <row r="97" spans="2:62" s="6" customFormat="1" ht="18.75" customHeight="1">
      <c r="B97" s="23"/>
      <c r="C97" s="24"/>
      <c r="D97" s="197" t="s">
        <v>143</v>
      </c>
      <c r="E97" s="182"/>
      <c r="F97" s="182"/>
      <c r="G97" s="182"/>
      <c r="H97" s="182"/>
      <c r="I97" s="24"/>
      <c r="J97" s="24"/>
      <c r="K97" s="24"/>
      <c r="L97" s="24"/>
      <c r="M97" s="24"/>
      <c r="N97" s="195">
        <f>ROUND($N$88*$T$97,2)</f>
        <v>0</v>
      </c>
      <c r="O97" s="182"/>
      <c r="P97" s="182"/>
      <c r="Q97" s="182"/>
      <c r="R97" s="25"/>
      <c r="T97" s="120"/>
      <c r="U97" s="121" t="s">
        <v>45</v>
      </c>
      <c r="AY97" s="6" t="s">
        <v>140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197" t="s">
        <v>144</v>
      </c>
      <c r="E98" s="182"/>
      <c r="F98" s="182"/>
      <c r="G98" s="182"/>
      <c r="H98" s="182"/>
      <c r="I98" s="24"/>
      <c r="J98" s="24"/>
      <c r="K98" s="24"/>
      <c r="L98" s="24"/>
      <c r="M98" s="24"/>
      <c r="N98" s="195">
        <f>ROUND($N$88*$T$98,2)</f>
        <v>0</v>
      </c>
      <c r="O98" s="182"/>
      <c r="P98" s="182"/>
      <c r="Q98" s="182"/>
      <c r="R98" s="25"/>
      <c r="T98" s="120"/>
      <c r="U98" s="121" t="s">
        <v>45</v>
      </c>
      <c r="AY98" s="6" t="s">
        <v>140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89" t="s">
        <v>145</v>
      </c>
      <c r="E99" s="24"/>
      <c r="F99" s="24"/>
      <c r="G99" s="24"/>
      <c r="H99" s="24"/>
      <c r="I99" s="24"/>
      <c r="J99" s="24"/>
      <c r="K99" s="24"/>
      <c r="L99" s="24"/>
      <c r="M99" s="24"/>
      <c r="N99" s="195">
        <f>ROUND($N$88*$T$99,2)</f>
        <v>0</v>
      </c>
      <c r="O99" s="182"/>
      <c r="P99" s="182"/>
      <c r="Q99" s="182"/>
      <c r="R99" s="25"/>
      <c r="T99" s="122"/>
      <c r="U99" s="123" t="s">
        <v>45</v>
      </c>
      <c r="AY99" s="6" t="s">
        <v>146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21" s="6" customFormat="1" ht="14.25" customHeight="1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5"/>
      <c r="T100" s="24"/>
      <c r="U100" s="24"/>
    </row>
    <row r="101" spans="2:21" s="6" customFormat="1" ht="30" customHeight="1">
      <c r="B101" s="23"/>
      <c r="C101" s="100" t="s">
        <v>116</v>
      </c>
      <c r="D101" s="33"/>
      <c r="E101" s="33"/>
      <c r="F101" s="33"/>
      <c r="G101" s="33"/>
      <c r="H101" s="33"/>
      <c r="I101" s="33"/>
      <c r="J101" s="33"/>
      <c r="K101" s="33"/>
      <c r="L101" s="198">
        <f>ROUND(SUM($N$88+$N$93),2)</f>
        <v>0</v>
      </c>
      <c r="M101" s="199"/>
      <c r="N101" s="199"/>
      <c r="O101" s="199"/>
      <c r="P101" s="199"/>
      <c r="Q101" s="199"/>
      <c r="R101" s="25"/>
      <c r="T101" s="24"/>
      <c r="U101" s="24"/>
    </row>
    <row r="102" spans="2:21" s="6" customFormat="1" ht="7.5" customHeigh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/>
      <c r="T102" s="24"/>
      <c r="U102" s="24"/>
    </row>
    <row r="106" spans="2:18" s="6" customFormat="1" ht="7.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</row>
    <row r="107" spans="2:18" s="6" customFormat="1" ht="37.5" customHeight="1">
      <c r="B107" s="23"/>
      <c r="C107" s="163" t="s">
        <v>147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25"/>
    </row>
    <row r="108" spans="2:18" s="6" customFormat="1" ht="7.5" customHeight="1"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5"/>
    </row>
    <row r="109" spans="2:18" s="6" customFormat="1" ht="30.75" customHeight="1">
      <c r="B109" s="23"/>
      <c r="C109" s="18" t="s">
        <v>17</v>
      </c>
      <c r="D109" s="24"/>
      <c r="E109" s="24"/>
      <c r="F109" s="203" t="str">
        <f>$F$6</f>
        <v>UK-stavební práce</v>
      </c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24"/>
      <c r="R109" s="25"/>
    </row>
    <row r="110" spans="2:18" s="6" customFormat="1" ht="37.5" customHeight="1">
      <c r="B110" s="23"/>
      <c r="C110" s="57" t="s">
        <v>120</v>
      </c>
      <c r="D110" s="24"/>
      <c r="E110" s="24"/>
      <c r="F110" s="183" t="str">
        <f>$F$7</f>
        <v>A3 - Stavební práce - Ostatní stavební práce</v>
      </c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24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18.75" customHeight="1">
      <c r="B112" s="23"/>
      <c r="C112" s="18" t="s">
        <v>23</v>
      </c>
      <c r="D112" s="24"/>
      <c r="E112" s="24"/>
      <c r="F112" s="16" t="str">
        <f>$F$9</f>
        <v> </v>
      </c>
      <c r="G112" s="24"/>
      <c r="H112" s="24"/>
      <c r="I112" s="24"/>
      <c r="J112" s="24"/>
      <c r="K112" s="18" t="s">
        <v>25</v>
      </c>
      <c r="L112" s="24"/>
      <c r="M112" s="209" t="str">
        <f>IF($O$9="","",$O$9)</f>
        <v>23.10.2016</v>
      </c>
      <c r="N112" s="182"/>
      <c r="O112" s="182"/>
      <c r="P112" s="182"/>
      <c r="Q112" s="24"/>
      <c r="R112" s="25"/>
    </row>
    <row r="113" spans="2:18" s="6" customFormat="1" ht="7.5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</row>
    <row r="114" spans="2:18" s="6" customFormat="1" ht="15.75" customHeight="1">
      <c r="B114" s="23"/>
      <c r="C114" s="18" t="s">
        <v>29</v>
      </c>
      <c r="D114" s="24"/>
      <c r="E114" s="24"/>
      <c r="F114" s="16" t="str">
        <f>$E$12</f>
        <v>Univerzita Karlova - Správa budov a zařízení</v>
      </c>
      <c r="G114" s="24"/>
      <c r="H114" s="24"/>
      <c r="I114" s="24"/>
      <c r="J114" s="24"/>
      <c r="K114" s="18" t="s">
        <v>37</v>
      </c>
      <c r="L114" s="24"/>
      <c r="M114" s="168" t="str">
        <f>$E$18</f>
        <v> </v>
      </c>
      <c r="N114" s="182"/>
      <c r="O114" s="182"/>
      <c r="P114" s="182"/>
      <c r="Q114" s="182"/>
      <c r="R114" s="25"/>
    </row>
    <row r="115" spans="2:18" s="6" customFormat="1" ht="15" customHeight="1">
      <c r="B115" s="23"/>
      <c r="C115" s="18" t="s">
        <v>35</v>
      </c>
      <c r="D115" s="24"/>
      <c r="E115" s="24"/>
      <c r="F115" s="16" t="str">
        <f>IF($E$15="","",$E$15)</f>
        <v>Vyplň údaj</v>
      </c>
      <c r="G115" s="24"/>
      <c r="H115" s="24"/>
      <c r="I115" s="24"/>
      <c r="J115" s="24"/>
      <c r="K115" s="18" t="s">
        <v>39</v>
      </c>
      <c r="L115" s="24"/>
      <c r="M115" s="168" t="str">
        <f>$E$21</f>
        <v> </v>
      </c>
      <c r="N115" s="182"/>
      <c r="O115" s="182"/>
      <c r="P115" s="182"/>
      <c r="Q115" s="182"/>
      <c r="R115" s="25"/>
    </row>
    <row r="116" spans="2:18" s="6" customFormat="1" ht="11.2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27" s="124" customFormat="1" ht="30" customHeight="1">
      <c r="B117" s="125"/>
      <c r="C117" s="126" t="s">
        <v>148</v>
      </c>
      <c r="D117" s="127" t="s">
        <v>149</v>
      </c>
      <c r="E117" s="127" t="s">
        <v>62</v>
      </c>
      <c r="F117" s="214" t="s">
        <v>150</v>
      </c>
      <c r="G117" s="215"/>
      <c r="H117" s="215"/>
      <c r="I117" s="215"/>
      <c r="J117" s="127" t="s">
        <v>151</v>
      </c>
      <c r="K117" s="127" t="s">
        <v>152</v>
      </c>
      <c r="L117" s="214" t="s">
        <v>153</v>
      </c>
      <c r="M117" s="215"/>
      <c r="N117" s="214" t="s">
        <v>154</v>
      </c>
      <c r="O117" s="215"/>
      <c r="P117" s="215"/>
      <c r="Q117" s="216"/>
      <c r="R117" s="128"/>
      <c r="T117" s="66" t="s">
        <v>155</v>
      </c>
      <c r="U117" s="67" t="s">
        <v>44</v>
      </c>
      <c r="V117" s="67" t="s">
        <v>156</v>
      </c>
      <c r="W117" s="67" t="s">
        <v>157</v>
      </c>
      <c r="X117" s="67" t="s">
        <v>158</v>
      </c>
      <c r="Y117" s="67" t="s">
        <v>159</v>
      </c>
      <c r="Z117" s="67" t="s">
        <v>160</v>
      </c>
      <c r="AA117" s="68" t="s">
        <v>161</v>
      </c>
    </row>
    <row r="118" spans="2:63" s="6" customFormat="1" ht="30" customHeight="1">
      <c r="B118" s="23"/>
      <c r="C118" s="71" t="s">
        <v>122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30">
        <f>$BK$118</f>
        <v>0</v>
      </c>
      <c r="O118" s="182"/>
      <c r="P118" s="182"/>
      <c r="Q118" s="182"/>
      <c r="R118" s="25"/>
      <c r="T118" s="70"/>
      <c r="U118" s="38"/>
      <c r="V118" s="38"/>
      <c r="W118" s="129">
        <f>$W$119+$W$133</f>
        <v>0</v>
      </c>
      <c r="X118" s="38"/>
      <c r="Y118" s="129">
        <f>$Y$119+$Y$133</f>
        <v>0.0064718</v>
      </c>
      <c r="Z118" s="38"/>
      <c r="AA118" s="130">
        <f>$AA$119+$AA$133</f>
        <v>0</v>
      </c>
      <c r="AT118" s="6" t="s">
        <v>79</v>
      </c>
      <c r="AU118" s="6" t="s">
        <v>127</v>
      </c>
      <c r="BK118" s="131">
        <f>$BK$119+$BK$133</f>
        <v>0</v>
      </c>
    </row>
    <row r="119" spans="2:63" s="132" customFormat="1" ht="37.5" customHeight="1">
      <c r="B119" s="133"/>
      <c r="C119" s="134"/>
      <c r="D119" s="135" t="s">
        <v>133</v>
      </c>
      <c r="E119" s="135"/>
      <c r="F119" s="135"/>
      <c r="G119" s="135"/>
      <c r="H119" s="135"/>
      <c r="I119" s="135"/>
      <c r="J119" s="135"/>
      <c r="K119" s="135"/>
      <c r="L119" s="135"/>
      <c r="M119" s="135"/>
      <c r="N119" s="226">
        <f>$BK$119</f>
        <v>0</v>
      </c>
      <c r="O119" s="227"/>
      <c r="P119" s="227"/>
      <c r="Q119" s="227"/>
      <c r="R119" s="136"/>
      <c r="T119" s="137"/>
      <c r="U119" s="134"/>
      <c r="V119" s="134"/>
      <c r="W119" s="138">
        <f>$W$120+$W$130</f>
        <v>0</v>
      </c>
      <c r="X119" s="134"/>
      <c r="Y119" s="138">
        <f>$Y$120+$Y$130</f>
        <v>0.0064718</v>
      </c>
      <c r="Z119" s="134"/>
      <c r="AA119" s="139">
        <f>$AA$120+$AA$130</f>
        <v>0</v>
      </c>
      <c r="AR119" s="140" t="s">
        <v>118</v>
      </c>
      <c r="AT119" s="140" t="s">
        <v>79</v>
      </c>
      <c r="AU119" s="140" t="s">
        <v>80</v>
      </c>
      <c r="AY119" s="140" t="s">
        <v>162</v>
      </c>
      <c r="BK119" s="141">
        <f>$BK$120+$BK$130</f>
        <v>0</v>
      </c>
    </row>
    <row r="120" spans="2:63" s="132" customFormat="1" ht="21" customHeight="1">
      <c r="B120" s="133"/>
      <c r="C120" s="134"/>
      <c r="D120" s="142" t="s">
        <v>335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228">
        <f>$BK$120</f>
        <v>0</v>
      </c>
      <c r="O120" s="227"/>
      <c r="P120" s="227"/>
      <c r="Q120" s="227"/>
      <c r="R120" s="136"/>
      <c r="T120" s="137"/>
      <c r="U120" s="134"/>
      <c r="V120" s="134"/>
      <c r="W120" s="138">
        <f>SUM($W$121:$W$129)</f>
        <v>0</v>
      </c>
      <c r="X120" s="134"/>
      <c r="Y120" s="138">
        <f>SUM($Y$121:$Y$129)</f>
        <v>0.0064718</v>
      </c>
      <c r="Z120" s="134"/>
      <c r="AA120" s="139">
        <f>SUM($AA$121:$AA$129)</f>
        <v>0</v>
      </c>
      <c r="AR120" s="140" t="s">
        <v>118</v>
      </c>
      <c r="AT120" s="140" t="s">
        <v>79</v>
      </c>
      <c r="AU120" s="140" t="s">
        <v>22</v>
      </c>
      <c r="AY120" s="140" t="s">
        <v>162</v>
      </c>
      <c r="BK120" s="141">
        <f>SUM($BK$121:$BK$129)</f>
        <v>0</v>
      </c>
    </row>
    <row r="121" spans="2:65" s="6" customFormat="1" ht="27" customHeight="1">
      <c r="B121" s="23"/>
      <c r="C121" s="143" t="s">
        <v>337</v>
      </c>
      <c r="D121" s="143" t="s">
        <v>164</v>
      </c>
      <c r="E121" s="144" t="s">
        <v>338</v>
      </c>
      <c r="F121" s="217" t="s">
        <v>339</v>
      </c>
      <c r="G121" s="218"/>
      <c r="H121" s="218"/>
      <c r="I121" s="218"/>
      <c r="J121" s="145" t="s">
        <v>175</v>
      </c>
      <c r="K121" s="146">
        <v>2.3</v>
      </c>
      <c r="L121" s="219">
        <v>0</v>
      </c>
      <c r="M121" s="218"/>
      <c r="N121" s="220">
        <f>ROUND($L$121*$K$121,2)</f>
        <v>0</v>
      </c>
      <c r="O121" s="218"/>
      <c r="P121" s="218"/>
      <c r="Q121" s="218"/>
      <c r="R121" s="25"/>
      <c r="T121" s="147"/>
      <c r="U121" s="31" t="s">
        <v>45</v>
      </c>
      <c r="V121" s="24"/>
      <c r="W121" s="148">
        <f>$V$121*$K$121</f>
        <v>0</v>
      </c>
      <c r="X121" s="148">
        <v>0.00046</v>
      </c>
      <c r="Y121" s="148">
        <f>$X$121*$K$121</f>
        <v>0.001058</v>
      </c>
      <c r="Z121" s="148">
        <v>0</v>
      </c>
      <c r="AA121" s="149">
        <f>$Z$121*$K$121</f>
        <v>0</v>
      </c>
      <c r="AR121" s="6" t="s">
        <v>222</v>
      </c>
      <c r="AT121" s="6" t="s">
        <v>164</v>
      </c>
      <c r="AU121" s="6" t="s">
        <v>118</v>
      </c>
      <c r="AY121" s="6" t="s">
        <v>162</v>
      </c>
      <c r="BE121" s="93">
        <f>IF($U$121="základní",$N$121,0)</f>
        <v>0</v>
      </c>
      <c r="BF121" s="93">
        <f>IF($U$121="snížená",$N$121,0)</f>
        <v>0</v>
      </c>
      <c r="BG121" s="93">
        <f>IF($U$121="zákl. přenesená",$N$121,0)</f>
        <v>0</v>
      </c>
      <c r="BH121" s="93">
        <f>IF($U$121="sníž. přenesená",$N$121,0)</f>
        <v>0</v>
      </c>
      <c r="BI121" s="93">
        <f>IF($U$121="nulová",$N$121,0)</f>
        <v>0</v>
      </c>
      <c r="BJ121" s="6" t="s">
        <v>22</v>
      </c>
      <c r="BK121" s="93">
        <f>ROUND($L$121*$K$121,2)</f>
        <v>0</v>
      </c>
      <c r="BL121" s="6" t="s">
        <v>222</v>
      </c>
      <c r="BM121" s="6" t="s">
        <v>340</v>
      </c>
    </row>
    <row r="122" spans="2:47" s="6" customFormat="1" ht="30.75" customHeight="1">
      <c r="B122" s="23"/>
      <c r="C122" s="24"/>
      <c r="D122" s="24"/>
      <c r="E122" s="24"/>
      <c r="F122" s="221" t="s">
        <v>341</v>
      </c>
      <c r="G122" s="182"/>
      <c r="H122" s="182"/>
      <c r="I122" s="182"/>
      <c r="J122" s="24"/>
      <c r="K122" s="24"/>
      <c r="L122" s="24"/>
      <c r="M122" s="24"/>
      <c r="N122" s="24"/>
      <c r="O122" s="24"/>
      <c r="P122" s="24"/>
      <c r="Q122" s="24"/>
      <c r="R122" s="25"/>
      <c r="T122" s="64"/>
      <c r="U122" s="24"/>
      <c r="V122" s="24"/>
      <c r="W122" s="24"/>
      <c r="X122" s="24"/>
      <c r="Y122" s="24"/>
      <c r="Z122" s="24"/>
      <c r="AA122" s="65"/>
      <c r="AT122" s="6" t="s">
        <v>171</v>
      </c>
      <c r="AU122" s="6" t="s">
        <v>118</v>
      </c>
    </row>
    <row r="123" spans="2:65" s="6" customFormat="1" ht="27" customHeight="1">
      <c r="B123" s="23"/>
      <c r="C123" s="143" t="s">
        <v>342</v>
      </c>
      <c r="D123" s="143" t="s">
        <v>164</v>
      </c>
      <c r="E123" s="144" t="s">
        <v>343</v>
      </c>
      <c r="F123" s="217" t="s">
        <v>344</v>
      </c>
      <c r="G123" s="218"/>
      <c r="H123" s="218"/>
      <c r="I123" s="218"/>
      <c r="J123" s="145" t="s">
        <v>175</v>
      </c>
      <c r="K123" s="146">
        <v>1.6</v>
      </c>
      <c r="L123" s="219">
        <v>0</v>
      </c>
      <c r="M123" s="218"/>
      <c r="N123" s="220">
        <f>ROUND($L$123*$K$123,2)</f>
        <v>0</v>
      </c>
      <c r="O123" s="218"/>
      <c r="P123" s="218"/>
      <c r="Q123" s="218"/>
      <c r="R123" s="25"/>
      <c r="T123" s="147"/>
      <c r="U123" s="31" t="s">
        <v>45</v>
      </c>
      <c r="V123" s="24"/>
      <c r="W123" s="148">
        <f>$V$123*$K$123</f>
        <v>0</v>
      </c>
      <c r="X123" s="148">
        <v>0.00084</v>
      </c>
      <c r="Y123" s="148">
        <f>$X$123*$K$123</f>
        <v>0.0013440000000000001</v>
      </c>
      <c r="Z123" s="148">
        <v>0</v>
      </c>
      <c r="AA123" s="149">
        <f>$Z$123*$K$123</f>
        <v>0</v>
      </c>
      <c r="AR123" s="6" t="s">
        <v>222</v>
      </c>
      <c r="AT123" s="6" t="s">
        <v>164</v>
      </c>
      <c r="AU123" s="6" t="s">
        <v>118</v>
      </c>
      <c r="AY123" s="6" t="s">
        <v>162</v>
      </c>
      <c r="BE123" s="93">
        <f>IF($U$123="základní",$N$123,0)</f>
        <v>0</v>
      </c>
      <c r="BF123" s="93">
        <f>IF($U$123="snížená",$N$123,0)</f>
        <v>0</v>
      </c>
      <c r="BG123" s="93">
        <f>IF($U$123="zákl. přenesená",$N$123,0)</f>
        <v>0</v>
      </c>
      <c r="BH123" s="93">
        <f>IF($U$123="sníž. přenesená",$N$123,0)</f>
        <v>0</v>
      </c>
      <c r="BI123" s="93">
        <f>IF($U$123="nulová",$N$123,0)</f>
        <v>0</v>
      </c>
      <c r="BJ123" s="6" t="s">
        <v>22</v>
      </c>
      <c r="BK123" s="93">
        <f>ROUND($L$123*$K$123,2)</f>
        <v>0</v>
      </c>
      <c r="BL123" s="6" t="s">
        <v>222</v>
      </c>
      <c r="BM123" s="6" t="s">
        <v>345</v>
      </c>
    </row>
    <row r="124" spans="2:47" s="6" customFormat="1" ht="30.75" customHeight="1">
      <c r="B124" s="23"/>
      <c r="C124" s="24"/>
      <c r="D124" s="24"/>
      <c r="E124" s="24"/>
      <c r="F124" s="221" t="s">
        <v>346</v>
      </c>
      <c r="G124" s="182"/>
      <c r="H124" s="182"/>
      <c r="I124" s="182"/>
      <c r="J124" s="24"/>
      <c r="K124" s="24"/>
      <c r="L124" s="24"/>
      <c r="M124" s="24"/>
      <c r="N124" s="24"/>
      <c r="O124" s="24"/>
      <c r="P124" s="24"/>
      <c r="Q124" s="24"/>
      <c r="R124" s="25"/>
      <c r="T124" s="64"/>
      <c r="U124" s="24"/>
      <c r="V124" s="24"/>
      <c r="W124" s="24"/>
      <c r="X124" s="24"/>
      <c r="Y124" s="24"/>
      <c r="Z124" s="24"/>
      <c r="AA124" s="65"/>
      <c r="AT124" s="6" t="s">
        <v>171</v>
      </c>
      <c r="AU124" s="6" t="s">
        <v>118</v>
      </c>
    </row>
    <row r="125" spans="2:65" s="6" customFormat="1" ht="27" customHeight="1">
      <c r="B125" s="23"/>
      <c r="C125" s="143" t="s">
        <v>347</v>
      </c>
      <c r="D125" s="143" t="s">
        <v>164</v>
      </c>
      <c r="E125" s="144" t="s">
        <v>348</v>
      </c>
      <c r="F125" s="217" t="s">
        <v>349</v>
      </c>
      <c r="G125" s="218"/>
      <c r="H125" s="218"/>
      <c r="I125" s="218"/>
      <c r="J125" s="145" t="s">
        <v>175</v>
      </c>
      <c r="K125" s="146">
        <v>10.71</v>
      </c>
      <c r="L125" s="219">
        <v>0</v>
      </c>
      <c r="M125" s="218"/>
      <c r="N125" s="220">
        <f>ROUND($L$125*$K$125,2)</f>
        <v>0</v>
      </c>
      <c r="O125" s="218"/>
      <c r="P125" s="218"/>
      <c r="Q125" s="218"/>
      <c r="R125" s="25"/>
      <c r="T125" s="147"/>
      <c r="U125" s="31" t="s">
        <v>45</v>
      </c>
      <c r="V125" s="24"/>
      <c r="W125" s="148">
        <f>$V$125*$K$125</f>
        <v>0</v>
      </c>
      <c r="X125" s="148">
        <v>0</v>
      </c>
      <c r="Y125" s="148">
        <f>$X$125*$K$125</f>
        <v>0</v>
      </c>
      <c r="Z125" s="148">
        <v>0</v>
      </c>
      <c r="AA125" s="149">
        <f>$Z$125*$K$125</f>
        <v>0</v>
      </c>
      <c r="AR125" s="6" t="s">
        <v>222</v>
      </c>
      <c r="AT125" s="6" t="s">
        <v>164</v>
      </c>
      <c r="AU125" s="6" t="s">
        <v>118</v>
      </c>
      <c r="AY125" s="6" t="s">
        <v>162</v>
      </c>
      <c r="BE125" s="93">
        <f>IF($U$125="základní",$N$125,0)</f>
        <v>0</v>
      </c>
      <c r="BF125" s="93">
        <f>IF($U$125="snížená",$N$125,0)</f>
        <v>0</v>
      </c>
      <c r="BG125" s="93">
        <f>IF($U$125="zákl. přenesená",$N$125,0)</f>
        <v>0</v>
      </c>
      <c r="BH125" s="93">
        <f>IF($U$125="sníž. přenesená",$N$125,0)</f>
        <v>0</v>
      </c>
      <c r="BI125" s="93">
        <f>IF($U$125="nulová",$N$125,0)</f>
        <v>0</v>
      </c>
      <c r="BJ125" s="6" t="s">
        <v>22</v>
      </c>
      <c r="BK125" s="93">
        <f>ROUND($L$125*$K$125,2)</f>
        <v>0</v>
      </c>
      <c r="BL125" s="6" t="s">
        <v>222</v>
      </c>
      <c r="BM125" s="6" t="s">
        <v>350</v>
      </c>
    </row>
    <row r="126" spans="2:47" s="6" customFormat="1" ht="30.75" customHeight="1">
      <c r="B126" s="23"/>
      <c r="C126" s="24"/>
      <c r="D126" s="24"/>
      <c r="E126" s="24"/>
      <c r="F126" s="221" t="s">
        <v>351</v>
      </c>
      <c r="G126" s="182"/>
      <c r="H126" s="182"/>
      <c r="I126" s="182"/>
      <c r="J126" s="24"/>
      <c r="K126" s="24"/>
      <c r="L126" s="24"/>
      <c r="M126" s="24"/>
      <c r="N126" s="24"/>
      <c r="O126" s="24"/>
      <c r="P126" s="24"/>
      <c r="Q126" s="24"/>
      <c r="R126" s="25"/>
      <c r="T126" s="64"/>
      <c r="U126" s="24"/>
      <c r="V126" s="24"/>
      <c r="W126" s="24"/>
      <c r="X126" s="24"/>
      <c r="Y126" s="24"/>
      <c r="Z126" s="24"/>
      <c r="AA126" s="65"/>
      <c r="AT126" s="6" t="s">
        <v>171</v>
      </c>
      <c r="AU126" s="6" t="s">
        <v>118</v>
      </c>
    </row>
    <row r="127" spans="2:65" s="6" customFormat="1" ht="39" customHeight="1">
      <c r="B127" s="23"/>
      <c r="C127" s="143" t="s">
        <v>352</v>
      </c>
      <c r="D127" s="143" t="s">
        <v>164</v>
      </c>
      <c r="E127" s="144" t="s">
        <v>353</v>
      </c>
      <c r="F127" s="217" t="s">
        <v>354</v>
      </c>
      <c r="G127" s="218"/>
      <c r="H127" s="218"/>
      <c r="I127" s="218"/>
      <c r="J127" s="145" t="s">
        <v>167</v>
      </c>
      <c r="K127" s="146">
        <v>6</v>
      </c>
      <c r="L127" s="219">
        <v>0</v>
      </c>
      <c r="M127" s="218"/>
      <c r="N127" s="220">
        <f>ROUND($L$127*$K$127,2)</f>
        <v>0</v>
      </c>
      <c r="O127" s="218"/>
      <c r="P127" s="218"/>
      <c r="Q127" s="218"/>
      <c r="R127" s="25"/>
      <c r="T127" s="147"/>
      <c r="U127" s="31" t="s">
        <v>45</v>
      </c>
      <c r="V127" s="24"/>
      <c r="W127" s="148">
        <f>$V$127*$K$127</f>
        <v>0</v>
      </c>
      <c r="X127" s="148">
        <v>0</v>
      </c>
      <c r="Y127" s="148">
        <f>$X$127*$K$127</f>
        <v>0</v>
      </c>
      <c r="Z127" s="148">
        <v>0</v>
      </c>
      <c r="AA127" s="149">
        <f>$Z$127*$K$127</f>
        <v>0</v>
      </c>
      <c r="AR127" s="6" t="s">
        <v>222</v>
      </c>
      <c r="AT127" s="6" t="s">
        <v>164</v>
      </c>
      <c r="AU127" s="6" t="s">
        <v>118</v>
      </c>
      <c r="AY127" s="6" t="s">
        <v>162</v>
      </c>
      <c r="BE127" s="93">
        <f>IF($U$127="základní",$N$127,0)</f>
        <v>0</v>
      </c>
      <c r="BF127" s="93">
        <f>IF($U$127="snížená",$N$127,0)</f>
        <v>0</v>
      </c>
      <c r="BG127" s="93">
        <f>IF($U$127="zákl. přenesená",$N$127,0)</f>
        <v>0</v>
      </c>
      <c r="BH127" s="93">
        <f>IF($U$127="sníž. přenesená",$N$127,0)</f>
        <v>0</v>
      </c>
      <c r="BI127" s="93">
        <f>IF($U$127="nulová",$N$127,0)</f>
        <v>0</v>
      </c>
      <c r="BJ127" s="6" t="s">
        <v>22</v>
      </c>
      <c r="BK127" s="93">
        <f>ROUND($L$127*$K$127,2)</f>
        <v>0</v>
      </c>
      <c r="BL127" s="6" t="s">
        <v>222</v>
      </c>
      <c r="BM127" s="6" t="s">
        <v>355</v>
      </c>
    </row>
    <row r="128" spans="2:65" s="6" customFormat="1" ht="27" customHeight="1">
      <c r="B128" s="23"/>
      <c r="C128" s="143" t="s">
        <v>347</v>
      </c>
      <c r="D128" s="143" t="s">
        <v>164</v>
      </c>
      <c r="E128" s="144" t="s">
        <v>356</v>
      </c>
      <c r="F128" s="217" t="s">
        <v>357</v>
      </c>
      <c r="G128" s="218"/>
      <c r="H128" s="218"/>
      <c r="I128" s="218"/>
      <c r="J128" s="145" t="s">
        <v>175</v>
      </c>
      <c r="K128" s="146">
        <v>10.71</v>
      </c>
      <c r="L128" s="219">
        <v>0</v>
      </c>
      <c r="M128" s="218"/>
      <c r="N128" s="220">
        <f>ROUND($L$128*$K$128,2)</f>
        <v>0</v>
      </c>
      <c r="O128" s="218"/>
      <c r="P128" s="218"/>
      <c r="Q128" s="218"/>
      <c r="R128" s="25"/>
      <c r="T128" s="147"/>
      <c r="U128" s="31" t="s">
        <v>45</v>
      </c>
      <c r="V128" s="24"/>
      <c r="W128" s="148">
        <f>$V$128*$K$128</f>
        <v>0</v>
      </c>
      <c r="X128" s="148">
        <v>0.00038</v>
      </c>
      <c r="Y128" s="148">
        <f>$X$128*$K$128</f>
        <v>0.0040698</v>
      </c>
      <c r="Z128" s="148">
        <v>0</v>
      </c>
      <c r="AA128" s="149">
        <f>$Z$128*$K$128</f>
        <v>0</v>
      </c>
      <c r="AR128" s="6" t="s">
        <v>222</v>
      </c>
      <c r="AT128" s="6" t="s">
        <v>164</v>
      </c>
      <c r="AU128" s="6" t="s">
        <v>118</v>
      </c>
      <c r="AY128" s="6" t="s">
        <v>162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222</v>
      </c>
      <c r="BM128" s="6" t="s">
        <v>358</v>
      </c>
    </row>
    <row r="129" spans="2:47" s="6" customFormat="1" ht="18.75" customHeight="1">
      <c r="B129" s="23"/>
      <c r="C129" s="24"/>
      <c r="D129" s="24"/>
      <c r="E129" s="24"/>
      <c r="F129" s="221" t="s">
        <v>359</v>
      </c>
      <c r="G129" s="182"/>
      <c r="H129" s="182"/>
      <c r="I129" s="182"/>
      <c r="J129" s="24"/>
      <c r="K129" s="24"/>
      <c r="L129" s="24"/>
      <c r="M129" s="24"/>
      <c r="N129" s="24"/>
      <c r="O129" s="24"/>
      <c r="P129" s="24"/>
      <c r="Q129" s="24"/>
      <c r="R129" s="25"/>
      <c r="T129" s="64"/>
      <c r="U129" s="24"/>
      <c r="V129" s="24"/>
      <c r="W129" s="24"/>
      <c r="X129" s="24"/>
      <c r="Y129" s="24"/>
      <c r="Z129" s="24"/>
      <c r="AA129" s="65"/>
      <c r="AT129" s="6" t="s">
        <v>171</v>
      </c>
      <c r="AU129" s="6" t="s">
        <v>118</v>
      </c>
    </row>
    <row r="130" spans="2:63" s="132" customFormat="1" ht="30.75" customHeight="1">
      <c r="B130" s="133"/>
      <c r="C130" s="134"/>
      <c r="D130" s="142" t="s">
        <v>336</v>
      </c>
      <c r="E130" s="142"/>
      <c r="F130" s="142"/>
      <c r="G130" s="142"/>
      <c r="H130" s="142"/>
      <c r="I130" s="142"/>
      <c r="J130" s="142"/>
      <c r="K130" s="142"/>
      <c r="L130" s="142"/>
      <c r="M130" s="142"/>
      <c r="N130" s="228">
        <f>$BK$130</f>
        <v>0</v>
      </c>
      <c r="O130" s="227"/>
      <c r="P130" s="227"/>
      <c r="Q130" s="227"/>
      <c r="R130" s="136"/>
      <c r="T130" s="137"/>
      <c r="U130" s="134"/>
      <c r="V130" s="134"/>
      <c r="W130" s="138">
        <f>SUM($W$131:$W$132)</f>
        <v>0</v>
      </c>
      <c r="X130" s="134"/>
      <c r="Y130" s="138">
        <f>SUM($Y$131:$Y$132)</f>
        <v>0</v>
      </c>
      <c r="Z130" s="134"/>
      <c r="AA130" s="139">
        <f>SUM($AA$131:$AA$132)</f>
        <v>0</v>
      </c>
      <c r="AR130" s="140" t="s">
        <v>118</v>
      </c>
      <c r="AT130" s="140" t="s">
        <v>79</v>
      </c>
      <c r="AU130" s="140" t="s">
        <v>22</v>
      </c>
      <c r="AY130" s="140" t="s">
        <v>162</v>
      </c>
      <c r="BK130" s="141">
        <f>SUM($BK$131:$BK$132)</f>
        <v>0</v>
      </c>
    </row>
    <row r="131" spans="2:65" s="6" customFormat="1" ht="15.75" customHeight="1">
      <c r="B131" s="23"/>
      <c r="C131" s="143" t="s">
        <v>337</v>
      </c>
      <c r="D131" s="143" t="s">
        <v>164</v>
      </c>
      <c r="E131" s="144" t="s">
        <v>360</v>
      </c>
      <c r="F131" s="217" t="s">
        <v>361</v>
      </c>
      <c r="G131" s="218"/>
      <c r="H131" s="218"/>
      <c r="I131" s="218"/>
      <c r="J131" s="145" t="s">
        <v>175</v>
      </c>
      <c r="K131" s="146">
        <v>2.3</v>
      </c>
      <c r="L131" s="219">
        <v>0</v>
      </c>
      <c r="M131" s="218"/>
      <c r="N131" s="220">
        <f>ROUND($L$131*$K$131,2)</f>
        <v>0</v>
      </c>
      <c r="O131" s="218"/>
      <c r="P131" s="218"/>
      <c r="Q131" s="218"/>
      <c r="R131" s="25"/>
      <c r="T131" s="147"/>
      <c r="U131" s="31" t="s">
        <v>45</v>
      </c>
      <c r="V131" s="24"/>
      <c r="W131" s="148">
        <f>$V$131*$K$131</f>
        <v>0</v>
      </c>
      <c r="X131" s="148">
        <v>0</v>
      </c>
      <c r="Y131" s="148">
        <f>$X$131*$K$131</f>
        <v>0</v>
      </c>
      <c r="Z131" s="148">
        <v>0</v>
      </c>
      <c r="AA131" s="149">
        <f>$Z$131*$K$131</f>
        <v>0</v>
      </c>
      <c r="AR131" s="6" t="s">
        <v>222</v>
      </c>
      <c r="AT131" s="6" t="s">
        <v>164</v>
      </c>
      <c r="AU131" s="6" t="s">
        <v>118</v>
      </c>
      <c r="AY131" s="6" t="s">
        <v>162</v>
      </c>
      <c r="BE131" s="93">
        <f>IF($U$131="základní",$N$131,0)</f>
        <v>0</v>
      </c>
      <c r="BF131" s="93">
        <f>IF($U$131="snížená",$N$131,0)</f>
        <v>0</v>
      </c>
      <c r="BG131" s="93">
        <f>IF($U$131="zákl. přenesená",$N$131,0)</f>
        <v>0</v>
      </c>
      <c r="BH131" s="93">
        <f>IF($U$131="sníž. přenesená",$N$131,0)</f>
        <v>0</v>
      </c>
      <c r="BI131" s="93">
        <f>IF($U$131="nulová",$N$131,0)</f>
        <v>0</v>
      </c>
      <c r="BJ131" s="6" t="s">
        <v>22</v>
      </c>
      <c r="BK131" s="93">
        <f>ROUND($L$131*$K$131,2)</f>
        <v>0</v>
      </c>
      <c r="BL131" s="6" t="s">
        <v>222</v>
      </c>
      <c r="BM131" s="6" t="s">
        <v>362</v>
      </c>
    </row>
    <row r="132" spans="2:47" s="6" customFormat="1" ht="18.75" customHeight="1">
      <c r="B132" s="23"/>
      <c r="C132" s="24"/>
      <c r="D132" s="24"/>
      <c r="E132" s="24"/>
      <c r="F132" s="221" t="s">
        <v>363</v>
      </c>
      <c r="G132" s="182"/>
      <c r="H132" s="182"/>
      <c r="I132" s="182"/>
      <c r="J132" s="24"/>
      <c r="K132" s="24"/>
      <c r="L132" s="24"/>
      <c r="M132" s="24"/>
      <c r="N132" s="24"/>
      <c r="O132" s="24"/>
      <c r="P132" s="24"/>
      <c r="Q132" s="24"/>
      <c r="R132" s="25"/>
      <c r="T132" s="64"/>
      <c r="U132" s="24"/>
      <c r="V132" s="24"/>
      <c r="W132" s="24"/>
      <c r="X132" s="24"/>
      <c r="Y132" s="24"/>
      <c r="Z132" s="24"/>
      <c r="AA132" s="65"/>
      <c r="AT132" s="6" t="s">
        <v>171</v>
      </c>
      <c r="AU132" s="6" t="s">
        <v>118</v>
      </c>
    </row>
    <row r="133" spans="2:63" s="6" customFormat="1" ht="51" customHeight="1">
      <c r="B133" s="23"/>
      <c r="C133" s="24"/>
      <c r="D133" s="135" t="s">
        <v>265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26">
        <f>$BK$133</f>
        <v>0</v>
      </c>
      <c r="O133" s="182"/>
      <c r="P133" s="182"/>
      <c r="Q133" s="182"/>
      <c r="R133" s="25"/>
      <c r="T133" s="154"/>
      <c r="U133" s="43"/>
      <c r="V133" s="43"/>
      <c r="W133" s="43"/>
      <c r="X133" s="43"/>
      <c r="Y133" s="43"/>
      <c r="Z133" s="43"/>
      <c r="AA133" s="45"/>
      <c r="AT133" s="6" t="s">
        <v>79</v>
      </c>
      <c r="AU133" s="6" t="s">
        <v>80</v>
      </c>
      <c r="AY133" s="6" t="s">
        <v>266</v>
      </c>
      <c r="BK133" s="93">
        <v>0</v>
      </c>
    </row>
    <row r="134" spans="2:18" s="6" customFormat="1" ht="7.5" customHeight="1"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/>
    </row>
    <row r="176" s="2" customFormat="1" ht="14.25" customHeight="1"/>
  </sheetData>
  <sheetProtection password="CC35" sheet="1" objects="1" scenarios="1" formatColumns="0" formatRows="0" sort="0" autoFilter="0"/>
  <mergeCells count="93">
    <mergeCell ref="H1:K1"/>
    <mergeCell ref="S2:AC2"/>
    <mergeCell ref="F132:I132"/>
    <mergeCell ref="N118:Q118"/>
    <mergeCell ref="N119:Q119"/>
    <mergeCell ref="N120:Q120"/>
    <mergeCell ref="N130:Q130"/>
    <mergeCell ref="F124:I124"/>
    <mergeCell ref="F125:I125"/>
    <mergeCell ref="L125:M125"/>
    <mergeCell ref="N133:Q133"/>
    <mergeCell ref="F128:I128"/>
    <mergeCell ref="L128:M128"/>
    <mergeCell ref="N128:Q128"/>
    <mergeCell ref="F129:I129"/>
    <mergeCell ref="F131:I131"/>
    <mergeCell ref="L131:M131"/>
    <mergeCell ref="N131:Q131"/>
    <mergeCell ref="N125:Q125"/>
    <mergeCell ref="F126:I126"/>
    <mergeCell ref="F127:I127"/>
    <mergeCell ref="L127:M127"/>
    <mergeCell ref="N127:Q127"/>
    <mergeCell ref="F121:I121"/>
    <mergeCell ref="L121:M121"/>
    <mergeCell ref="N121:Q121"/>
    <mergeCell ref="F122:I122"/>
    <mergeCell ref="F123:I123"/>
    <mergeCell ref="L123:M123"/>
    <mergeCell ref="N123:Q123"/>
    <mergeCell ref="F110:P110"/>
    <mergeCell ref="M112:P112"/>
    <mergeCell ref="M114:Q114"/>
    <mergeCell ref="M115:Q115"/>
    <mergeCell ref="F117:I117"/>
    <mergeCell ref="L117:M117"/>
    <mergeCell ref="N117:Q117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3:Q93"/>
    <mergeCell ref="D94:H94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showGridLines="0" zoomScalePageLayoutView="0" workbookViewId="0" topLeftCell="A1">
      <pane ySplit="1" topLeftCell="A41" activePane="bottomLeft" state="frozen"/>
      <selection pane="topLeft" activeCell="A1" sqref="A1"/>
      <selection pane="bottomLeft" activeCell="A40" sqref="A40:IV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554</v>
      </c>
      <c r="G1" s="159"/>
      <c r="H1" s="229" t="s">
        <v>555</v>
      </c>
      <c r="I1" s="229"/>
      <c r="J1" s="229"/>
      <c r="K1" s="229"/>
      <c r="L1" s="159" t="s">
        <v>556</v>
      </c>
      <c r="M1" s="157"/>
      <c r="N1" s="157"/>
      <c r="O1" s="158" t="s">
        <v>117</v>
      </c>
      <c r="P1" s="157"/>
      <c r="Q1" s="157"/>
      <c r="R1" s="157"/>
      <c r="S1" s="159" t="s">
        <v>557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1" t="s">
        <v>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S2" s="200" t="s">
        <v>6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118</v>
      </c>
    </row>
    <row r="4" spans="2:46" s="2" customFormat="1" ht="37.5" customHeight="1">
      <c r="B4" s="10"/>
      <c r="C4" s="163" t="s">
        <v>119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3" t="str">
        <f>'Rekapitulace stavby'!$K$6</f>
        <v>UK-stavební práce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1"/>
      <c r="R6" s="12"/>
    </row>
    <row r="7" spans="2:18" s="6" customFormat="1" ht="33.75" customHeight="1">
      <c r="B7" s="23"/>
      <c r="C7" s="24"/>
      <c r="D7" s="17" t="s">
        <v>120</v>
      </c>
      <c r="E7" s="24"/>
      <c r="F7" s="169" t="s">
        <v>364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04" t="str">
        <f>'Rekapitulace stavby'!$AN$8</f>
        <v>23.10.2016</v>
      </c>
      <c r="P9" s="182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8" t="s">
        <v>31</v>
      </c>
      <c r="P11" s="182"/>
      <c r="Q11" s="24"/>
      <c r="R11" s="25"/>
    </row>
    <row r="12" spans="2:18" s="6" customFormat="1" ht="18.75" customHeight="1">
      <c r="B12" s="23"/>
      <c r="C12" s="24"/>
      <c r="D12" s="24"/>
      <c r="E12" s="16" t="s">
        <v>32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68" t="s">
        <v>34</v>
      </c>
      <c r="P12" s="182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5" t="str">
        <f>IF('Rekapitulace stavby'!$AN$13="","",'Rekapitulace stavby'!$AN$13)</f>
        <v>Vyplň údaj</v>
      </c>
      <c r="P14" s="182"/>
      <c r="Q14" s="24"/>
      <c r="R14" s="25"/>
    </row>
    <row r="15" spans="2:18" s="6" customFormat="1" ht="18.75" customHeight="1">
      <c r="B15" s="23"/>
      <c r="C15" s="24"/>
      <c r="D15" s="24"/>
      <c r="E15" s="205" t="str">
        <f>IF('Rekapitulace stavby'!$E$14="","",'Rekapitulace stavby'!$E$14)</f>
        <v>Vyplň údaj</v>
      </c>
      <c r="F15" s="182"/>
      <c r="G15" s="182"/>
      <c r="H15" s="182"/>
      <c r="I15" s="182"/>
      <c r="J15" s="182"/>
      <c r="K15" s="182"/>
      <c r="L15" s="182"/>
      <c r="M15" s="18" t="s">
        <v>33</v>
      </c>
      <c r="N15" s="24"/>
      <c r="O15" s="205" t="str">
        <f>IF('Rekapitulace stavby'!$AN$14="","",'Rekapitulace stavby'!$AN$14)</f>
        <v>Vyplň údaj</v>
      </c>
      <c r="P15" s="182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8">
        <f>IF('Rekapitulace stavby'!$AN$16="","",'Rekapitulace stavby'!$AN$16)</f>
      </c>
      <c r="P17" s="182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68">
        <f>IF('Rekapitulace stavby'!$AN$17="","",'Rekapitulace stavby'!$AN$17)</f>
      </c>
      <c r="P18" s="182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39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8">
        <f>IF('Rekapitulace stavby'!$AN$19="","",'Rekapitulace stavby'!$AN$19)</f>
      </c>
      <c r="P20" s="182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IF('Rekapitulace stavby'!$E$20="","",'Rekapitulace stavby'!$E$20)</f>
        <v> 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68">
        <f>IF('Rekapitulace stavby'!$AN$20="","",'Rekapitulace stavby'!$AN$20)</f>
      </c>
      <c r="P21" s="182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71"/>
      <c r="F24" s="206"/>
      <c r="G24" s="206"/>
      <c r="H24" s="206"/>
      <c r="I24" s="206"/>
      <c r="J24" s="206"/>
      <c r="K24" s="206"/>
      <c r="L24" s="206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122</v>
      </c>
      <c r="E27" s="24"/>
      <c r="F27" s="24"/>
      <c r="G27" s="24"/>
      <c r="H27" s="24"/>
      <c r="I27" s="24"/>
      <c r="J27" s="24"/>
      <c r="K27" s="24"/>
      <c r="L27" s="24"/>
      <c r="M27" s="172">
        <f>$N$88</f>
        <v>0</v>
      </c>
      <c r="N27" s="182"/>
      <c r="O27" s="182"/>
      <c r="P27" s="182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72">
        <f>$N$96</f>
        <v>0</v>
      </c>
      <c r="N28" s="182"/>
      <c r="O28" s="182"/>
      <c r="P28" s="182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43</v>
      </c>
      <c r="E30" s="24"/>
      <c r="F30" s="24"/>
      <c r="G30" s="24"/>
      <c r="H30" s="24"/>
      <c r="I30" s="24"/>
      <c r="J30" s="24"/>
      <c r="K30" s="24"/>
      <c r="L30" s="24"/>
      <c r="M30" s="207">
        <f>ROUND($M$27+$M$28,2)</f>
        <v>0</v>
      </c>
      <c r="N30" s="182"/>
      <c r="O30" s="182"/>
      <c r="P30" s="182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30">
        <v>0.21</v>
      </c>
      <c r="G32" s="107" t="s">
        <v>46</v>
      </c>
      <c r="H32" s="208">
        <f>(SUM($BE$96:$BE$103)+SUM($BE$121:$BE$141))</f>
        <v>0</v>
      </c>
      <c r="I32" s="182"/>
      <c r="J32" s="182"/>
      <c r="K32" s="24"/>
      <c r="L32" s="24"/>
      <c r="M32" s="208">
        <f>ROUND((SUM($BE$96:$BE$103)+SUM($BE$121:$BE$141)),2)*$F$32</f>
        <v>0</v>
      </c>
      <c r="N32" s="182"/>
      <c r="O32" s="182"/>
      <c r="P32" s="182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30">
        <v>0.15</v>
      </c>
      <c r="G33" s="107" t="s">
        <v>46</v>
      </c>
      <c r="H33" s="208">
        <f>(SUM($BF$96:$BF$103)+SUM($BF$121:$BF$141))</f>
        <v>0</v>
      </c>
      <c r="I33" s="182"/>
      <c r="J33" s="182"/>
      <c r="K33" s="24"/>
      <c r="L33" s="24"/>
      <c r="M33" s="208">
        <f>ROUND((SUM($BF$96:$BF$103)+SUM($BF$121:$BF$141)),2)*$F$33</f>
        <v>0</v>
      </c>
      <c r="N33" s="182"/>
      <c r="O33" s="182"/>
      <c r="P33" s="182"/>
      <c r="Q33" s="24"/>
      <c r="R33" s="25"/>
    </row>
    <row r="34" spans="2:18" s="6" customFormat="1" ht="15" customHeight="1" hidden="1">
      <c r="B34" s="23"/>
      <c r="C34" s="24"/>
      <c r="D34" s="24"/>
      <c r="E34" s="29" t="s">
        <v>48</v>
      </c>
      <c r="F34" s="30">
        <v>0.21</v>
      </c>
      <c r="G34" s="107" t="s">
        <v>46</v>
      </c>
      <c r="H34" s="208">
        <f>(SUM($BG$96:$BG$103)+SUM($BG$121:$BG$141))</f>
        <v>0</v>
      </c>
      <c r="I34" s="182"/>
      <c r="J34" s="182"/>
      <c r="K34" s="24"/>
      <c r="L34" s="24"/>
      <c r="M34" s="208">
        <v>0</v>
      </c>
      <c r="N34" s="182"/>
      <c r="O34" s="182"/>
      <c r="P34" s="182"/>
      <c r="Q34" s="24"/>
      <c r="R34" s="25"/>
    </row>
    <row r="35" spans="2:18" s="6" customFormat="1" ht="15" customHeight="1" hidden="1">
      <c r="B35" s="23"/>
      <c r="C35" s="24"/>
      <c r="D35" s="24"/>
      <c r="E35" s="29" t="s">
        <v>49</v>
      </c>
      <c r="F35" s="30">
        <v>0.15</v>
      </c>
      <c r="G35" s="107" t="s">
        <v>46</v>
      </c>
      <c r="H35" s="208">
        <f>(SUM($BH$96:$BH$103)+SUM($BH$121:$BH$141))</f>
        <v>0</v>
      </c>
      <c r="I35" s="182"/>
      <c r="J35" s="182"/>
      <c r="K35" s="24"/>
      <c r="L35" s="24"/>
      <c r="M35" s="208">
        <v>0</v>
      </c>
      <c r="N35" s="182"/>
      <c r="O35" s="182"/>
      <c r="P35" s="182"/>
      <c r="Q35" s="24"/>
      <c r="R35" s="25"/>
    </row>
    <row r="36" spans="2:18" s="6" customFormat="1" ht="15" customHeight="1" hidden="1">
      <c r="B36" s="23"/>
      <c r="C36" s="24"/>
      <c r="D36" s="24"/>
      <c r="E36" s="29" t="s">
        <v>50</v>
      </c>
      <c r="F36" s="30">
        <v>0</v>
      </c>
      <c r="G36" s="107" t="s">
        <v>46</v>
      </c>
      <c r="H36" s="208">
        <f>(SUM($BI$96:$BI$103)+SUM($BI$121:$BI$141))</f>
        <v>0</v>
      </c>
      <c r="I36" s="182"/>
      <c r="J36" s="182"/>
      <c r="K36" s="24"/>
      <c r="L36" s="24"/>
      <c r="M36" s="208">
        <v>0</v>
      </c>
      <c r="N36" s="182"/>
      <c r="O36" s="182"/>
      <c r="P36" s="182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51</v>
      </c>
      <c r="E38" s="35"/>
      <c r="F38" s="35"/>
      <c r="G38" s="108" t="s">
        <v>52</v>
      </c>
      <c r="H38" s="36" t="s">
        <v>53</v>
      </c>
      <c r="I38" s="35"/>
      <c r="J38" s="35"/>
      <c r="K38" s="35"/>
      <c r="L38" s="180">
        <f>SUM($M$30:$M$36)</f>
        <v>0</v>
      </c>
      <c r="M38" s="179"/>
      <c r="N38" s="179"/>
      <c r="O38" s="179"/>
      <c r="P38" s="181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 hidden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 hidden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 hidden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 hidden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 hidden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 hidden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 hidden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 hidden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 hidden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 hidden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 hidden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 hidden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 hidden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 hidden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 hidden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 hidden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 hidden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 hidden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 hidden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 hidden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 hidden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 hidden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 hidden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 hidden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 hidden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 hidden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 hidden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 hidden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 hidden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 hidden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 hidden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3" t="s">
        <v>123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3" t="str">
        <f>$F$6</f>
        <v>UK-stavební práce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24"/>
      <c r="R78" s="25"/>
      <c r="T78" s="24"/>
      <c r="U78" s="24"/>
    </row>
    <row r="79" spans="2:21" s="6" customFormat="1" ht="37.5" customHeight="1">
      <c r="B79" s="23"/>
      <c r="C79" s="57" t="s">
        <v>120</v>
      </c>
      <c r="D79" s="24"/>
      <c r="E79" s="24"/>
      <c r="F79" s="183" t="str">
        <f>$F$7</f>
        <v>A4 - Stavební práce - Úpravy povrchů vnější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09" t="str">
        <f>IF($O$9="","",$O$9)</f>
        <v>23.10.2016</v>
      </c>
      <c r="N81" s="182"/>
      <c r="O81" s="182"/>
      <c r="P81" s="182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Univerzita Karlova - Správa budov a zařízení</v>
      </c>
      <c r="G83" s="24"/>
      <c r="H83" s="24"/>
      <c r="I83" s="24"/>
      <c r="J83" s="24"/>
      <c r="K83" s="18" t="s">
        <v>37</v>
      </c>
      <c r="L83" s="24"/>
      <c r="M83" s="168" t="str">
        <f>$E$18</f>
        <v> </v>
      </c>
      <c r="N83" s="182"/>
      <c r="O83" s="182"/>
      <c r="P83" s="182"/>
      <c r="Q83" s="182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39</v>
      </c>
      <c r="L84" s="24"/>
      <c r="M84" s="168" t="str">
        <f>$E$21</f>
        <v> </v>
      </c>
      <c r="N84" s="182"/>
      <c r="O84" s="182"/>
      <c r="P84" s="182"/>
      <c r="Q84" s="182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10" t="s">
        <v>124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10" t="s">
        <v>125</v>
      </c>
      <c r="O86" s="182"/>
      <c r="P86" s="182"/>
      <c r="Q86" s="182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126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1">
        <f>$N$121</f>
        <v>0</v>
      </c>
      <c r="O88" s="182"/>
      <c r="P88" s="182"/>
      <c r="Q88" s="182"/>
      <c r="R88" s="25"/>
      <c r="T88" s="24"/>
      <c r="U88" s="24"/>
      <c r="AU88" s="6" t="s">
        <v>127</v>
      </c>
    </row>
    <row r="89" spans="2:21" s="76" customFormat="1" ht="25.5" customHeight="1">
      <c r="B89" s="112"/>
      <c r="C89" s="113"/>
      <c r="D89" s="113" t="s">
        <v>128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11">
        <f>$N$122</f>
        <v>0</v>
      </c>
      <c r="O89" s="212"/>
      <c r="P89" s="212"/>
      <c r="Q89" s="212"/>
      <c r="R89" s="114"/>
      <c r="T89" s="113"/>
      <c r="U89" s="113"/>
    </row>
    <row r="90" spans="2:21" s="115" customFormat="1" ht="21" customHeight="1">
      <c r="B90" s="116"/>
      <c r="C90" s="89"/>
      <c r="D90" s="89" t="s">
        <v>130</v>
      </c>
      <c r="E90" s="89"/>
      <c r="F90" s="89"/>
      <c r="G90" s="89"/>
      <c r="H90" s="89"/>
      <c r="I90" s="89"/>
      <c r="J90" s="89"/>
      <c r="K90" s="89"/>
      <c r="L90" s="89"/>
      <c r="M90" s="89"/>
      <c r="N90" s="196">
        <f>$N$123</f>
        <v>0</v>
      </c>
      <c r="O90" s="213"/>
      <c r="P90" s="213"/>
      <c r="Q90" s="213"/>
      <c r="R90" s="117"/>
      <c r="T90" s="89"/>
      <c r="U90" s="89"/>
    </row>
    <row r="91" spans="2:21" s="115" customFormat="1" ht="21" customHeight="1">
      <c r="B91" s="116"/>
      <c r="C91" s="89"/>
      <c r="D91" s="89" t="s">
        <v>131</v>
      </c>
      <c r="E91" s="89"/>
      <c r="F91" s="89"/>
      <c r="G91" s="89"/>
      <c r="H91" s="89"/>
      <c r="I91" s="89"/>
      <c r="J91" s="89"/>
      <c r="K91" s="89"/>
      <c r="L91" s="89"/>
      <c r="M91" s="89"/>
      <c r="N91" s="196">
        <f>$N$131</f>
        <v>0</v>
      </c>
      <c r="O91" s="213"/>
      <c r="P91" s="213"/>
      <c r="Q91" s="213"/>
      <c r="R91" s="117"/>
      <c r="T91" s="89"/>
      <c r="U91" s="89"/>
    </row>
    <row r="92" spans="2:21" s="115" customFormat="1" ht="21" customHeight="1">
      <c r="B92" s="116"/>
      <c r="C92" s="89"/>
      <c r="D92" s="89" t="s">
        <v>132</v>
      </c>
      <c r="E92" s="89"/>
      <c r="F92" s="89"/>
      <c r="G92" s="89"/>
      <c r="H92" s="89"/>
      <c r="I92" s="89"/>
      <c r="J92" s="89"/>
      <c r="K92" s="89"/>
      <c r="L92" s="89"/>
      <c r="M92" s="89"/>
      <c r="N92" s="196">
        <f>$N$137</f>
        <v>0</v>
      </c>
      <c r="O92" s="213"/>
      <c r="P92" s="213"/>
      <c r="Q92" s="213"/>
      <c r="R92" s="117"/>
      <c r="T92" s="89"/>
      <c r="U92" s="89"/>
    </row>
    <row r="93" spans="2:21" s="76" customFormat="1" ht="25.5" customHeight="1">
      <c r="B93" s="112"/>
      <c r="C93" s="113"/>
      <c r="D93" s="113" t="s">
        <v>133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11">
        <f>$N$139</f>
        <v>0</v>
      </c>
      <c r="O93" s="212"/>
      <c r="P93" s="212"/>
      <c r="Q93" s="212"/>
      <c r="R93" s="114"/>
      <c r="T93" s="113"/>
      <c r="U93" s="113"/>
    </row>
    <row r="94" spans="2:21" s="115" customFormat="1" ht="21" customHeight="1">
      <c r="B94" s="116"/>
      <c r="C94" s="89"/>
      <c r="D94" s="89" t="s">
        <v>137</v>
      </c>
      <c r="E94" s="89"/>
      <c r="F94" s="89"/>
      <c r="G94" s="89"/>
      <c r="H94" s="89"/>
      <c r="I94" s="89"/>
      <c r="J94" s="89"/>
      <c r="K94" s="89"/>
      <c r="L94" s="89"/>
      <c r="M94" s="89"/>
      <c r="N94" s="196">
        <f>$N$140</f>
        <v>0</v>
      </c>
      <c r="O94" s="213"/>
      <c r="P94" s="213"/>
      <c r="Q94" s="213"/>
      <c r="R94" s="117"/>
      <c r="T94" s="89"/>
      <c r="U94" s="89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1" t="s">
        <v>138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01">
        <f>ROUND($N$97+$N$98+$N$99+$N$100+$N$101+$N$102,2)</f>
        <v>0</v>
      </c>
      <c r="O96" s="182"/>
      <c r="P96" s="182"/>
      <c r="Q96" s="182"/>
      <c r="R96" s="25"/>
      <c r="T96" s="118"/>
      <c r="U96" s="119" t="s">
        <v>44</v>
      </c>
    </row>
    <row r="97" spans="2:62" s="6" customFormat="1" ht="18.75" customHeight="1">
      <c r="B97" s="23"/>
      <c r="C97" s="24"/>
      <c r="D97" s="197" t="s">
        <v>139</v>
      </c>
      <c r="E97" s="182"/>
      <c r="F97" s="182"/>
      <c r="G97" s="182"/>
      <c r="H97" s="182"/>
      <c r="I97" s="24"/>
      <c r="J97" s="24"/>
      <c r="K97" s="24"/>
      <c r="L97" s="24"/>
      <c r="M97" s="24"/>
      <c r="N97" s="195">
        <f>ROUND($N$88*$T$97,2)</f>
        <v>0</v>
      </c>
      <c r="O97" s="182"/>
      <c r="P97" s="182"/>
      <c r="Q97" s="182"/>
      <c r="R97" s="25"/>
      <c r="T97" s="120"/>
      <c r="U97" s="121" t="s">
        <v>45</v>
      </c>
      <c r="AY97" s="6" t="s">
        <v>140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197" t="s">
        <v>141</v>
      </c>
      <c r="E98" s="182"/>
      <c r="F98" s="182"/>
      <c r="G98" s="182"/>
      <c r="H98" s="182"/>
      <c r="I98" s="24"/>
      <c r="J98" s="24"/>
      <c r="K98" s="24"/>
      <c r="L98" s="24"/>
      <c r="M98" s="24"/>
      <c r="N98" s="195">
        <f>ROUND($N$88*$T$98,2)</f>
        <v>0</v>
      </c>
      <c r="O98" s="182"/>
      <c r="P98" s="182"/>
      <c r="Q98" s="182"/>
      <c r="R98" s="25"/>
      <c r="T98" s="120"/>
      <c r="U98" s="121" t="s">
        <v>45</v>
      </c>
      <c r="AY98" s="6" t="s">
        <v>140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197" t="s">
        <v>142</v>
      </c>
      <c r="E99" s="182"/>
      <c r="F99" s="182"/>
      <c r="G99" s="182"/>
      <c r="H99" s="182"/>
      <c r="I99" s="24"/>
      <c r="J99" s="24"/>
      <c r="K99" s="24"/>
      <c r="L99" s="24"/>
      <c r="M99" s="24"/>
      <c r="N99" s="195">
        <f>ROUND($N$88*$T$99,2)</f>
        <v>0</v>
      </c>
      <c r="O99" s="182"/>
      <c r="P99" s="182"/>
      <c r="Q99" s="182"/>
      <c r="R99" s="25"/>
      <c r="T99" s="120"/>
      <c r="U99" s="121" t="s">
        <v>45</v>
      </c>
      <c r="AY99" s="6" t="s">
        <v>140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197" t="s">
        <v>143</v>
      </c>
      <c r="E100" s="182"/>
      <c r="F100" s="182"/>
      <c r="G100" s="182"/>
      <c r="H100" s="182"/>
      <c r="I100" s="24"/>
      <c r="J100" s="24"/>
      <c r="K100" s="24"/>
      <c r="L100" s="24"/>
      <c r="M100" s="24"/>
      <c r="N100" s="195">
        <f>ROUND($N$88*$T$100,2)</f>
        <v>0</v>
      </c>
      <c r="O100" s="182"/>
      <c r="P100" s="182"/>
      <c r="Q100" s="182"/>
      <c r="R100" s="25"/>
      <c r="T100" s="120"/>
      <c r="U100" s="121" t="s">
        <v>45</v>
      </c>
      <c r="AY100" s="6" t="s">
        <v>140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7" t="s">
        <v>144</v>
      </c>
      <c r="E101" s="182"/>
      <c r="F101" s="182"/>
      <c r="G101" s="182"/>
      <c r="H101" s="182"/>
      <c r="I101" s="24"/>
      <c r="J101" s="24"/>
      <c r="K101" s="24"/>
      <c r="L101" s="24"/>
      <c r="M101" s="24"/>
      <c r="N101" s="195">
        <f>ROUND($N$88*$T$101,2)</f>
        <v>0</v>
      </c>
      <c r="O101" s="182"/>
      <c r="P101" s="182"/>
      <c r="Q101" s="182"/>
      <c r="R101" s="25"/>
      <c r="T101" s="120"/>
      <c r="U101" s="121" t="s">
        <v>45</v>
      </c>
      <c r="AY101" s="6" t="s">
        <v>140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89" t="s">
        <v>145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195">
        <f>ROUND($N$88*$T$102,2)</f>
        <v>0</v>
      </c>
      <c r="O102" s="182"/>
      <c r="P102" s="182"/>
      <c r="Q102" s="182"/>
      <c r="R102" s="25"/>
      <c r="T102" s="122"/>
      <c r="U102" s="123" t="s">
        <v>45</v>
      </c>
      <c r="AY102" s="6" t="s">
        <v>146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0" t="s">
        <v>116</v>
      </c>
      <c r="D104" s="33"/>
      <c r="E104" s="33"/>
      <c r="F104" s="33"/>
      <c r="G104" s="33"/>
      <c r="H104" s="33"/>
      <c r="I104" s="33"/>
      <c r="J104" s="33"/>
      <c r="K104" s="33"/>
      <c r="L104" s="198">
        <f>ROUND(SUM($N$88+$N$96),2)</f>
        <v>0</v>
      </c>
      <c r="M104" s="199"/>
      <c r="N104" s="199"/>
      <c r="O104" s="199"/>
      <c r="P104" s="199"/>
      <c r="Q104" s="199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63" t="s">
        <v>147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17</v>
      </c>
      <c r="D112" s="24"/>
      <c r="E112" s="24"/>
      <c r="F112" s="203" t="str">
        <f>$F$6</f>
        <v>UK-stavební práce</v>
      </c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24"/>
      <c r="R112" s="25"/>
    </row>
    <row r="113" spans="2:18" s="6" customFormat="1" ht="37.5" customHeight="1">
      <c r="B113" s="23"/>
      <c r="C113" s="57" t="s">
        <v>120</v>
      </c>
      <c r="D113" s="24"/>
      <c r="E113" s="24"/>
      <c r="F113" s="183" t="str">
        <f>$F$7</f>
        <v>A4 - Stavební práce - Úpravy povrchů vnější</v>
      </c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8.75" customHeight="1">
      <c r="B115" s="23"/>
      <c r="C115" s="18" t="s">
        <v>23</v>
      </c>
      <c r="D115" s="24"/>
      <c r="E115" s="24"/>
      <c r="F115" s="16" t="str">
        <f>$F$9</f>
        <v> </v>
      </c>
      <c r="G115" s="24"/>
      <c r="H115" s="24"/>
      <c r="I115" s="24"/>
      <c r="J115" s="24"/>
      <c r="K115" s="18" t="s">
        <v>25</v>
      </c>
      <c r="L115" s="24"/>
      <c r="M115" s="209" t="str">
        <f>IF($O$9="","",$O$9)</f>
        <v>23.10.2016</v>
      </c>
      <c r="N115" s="182"/>
      <c r="O115" s="182"/>
      <c r="P115" s="182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5.75" customHeight="1">
      <c r="B117" s="23"/>
      <c r="C117" s="18" t="s">
        <v>29</v>
      </c>
      <c r="D117" s="24"/>
      <c r="E117" s="24"/>
      <c r="F117" s="16" t="str">
        <f>$E$12</f>
        <v>Univerzita Karlova - Správa budov a zařízení</v>
      </c>
      <c r="G117" s="24"/>
      <c r="H117" s="24"/>
      <c r="I117" s="24"/>
      <c r="J117" s="24"/>
      <c r="K117" s="18" t="s">
        <v>37</v>
      </c>
      <c r="L117" s="24"/>
      <c r="M117" s="168" t="str">
        <f>$E$18</f>
        <v> </v>
      </c>
      <c r="N117" s="182"/>
      <c r="O117" s="182"/>
      <c r="P117" s="182"/>
      <c r="Q117" s="182"/>
      <c r="R117" s="25"/>
    </row>
    <row r="118" spans="2:18" s="6" customFormat="1" ht="15" customHeight="1">
      <c r="B118" s="23"/>
      <c r="C118" s="18" t="s">
        <v>35</v>
      </c>
      <c r="D118" s="24"/>
      <c r="E118" s="24"/>
      <c r="F118" s="16" t="str">
        <f>IF($E$15="","",$E$15)</f>
        <v>Vyplň údaj</v>
      </c>
      <c r="G118" s="24"/>
      <c r="H118" s="24"/>
      <c r="I118" s="24"/>
      <c r="J118" s="24"/>
      <c r="K118" s="18" t="s">
        <v>39</v>
      </c>
      <c r="L118" s="24"/>
      <c r="M118" s="168" t="str">
        <f>$E$21</f>
        <v> </v>
      </c>
      <c r="N118" s="182"/>
      <c r="O118" s="182"/>
      <c r="P118" s="182"/>
      <c r="Q118" s="182"/>
      <c r="R118" s="25"/>
    </row>
    <row r="119" spans="2:18" s="6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4" customFormat="1" ht="30" customHeight="1">
      <c r="B120" s="125"/>
      <c r="C120" s="126" t="s">
        <v>148</v>
      </c>
      <c r="D120" s="127" t="s">
        <v>149</v>
      </c>
      <c r="E120" s="127" t="s">
        <v>62</v>
      </c>
      <c r="F120" s="214" t="s">
        <v>150</v>
      </c>
      <c r="G120" s="215"/>
      <c r="H120" s="215"/>
      <c r="I120" s="215"/>
      <c r="J120" s="127" t="s">
        <v>151</v>
      </c>
      <c r="K120" s="127" t="s">
        <v>152</v>
      </c>
      <c r="L120" s="214" t="s">
        <v>153</v>
      </c>
      <c r="M120" s="215"/>
      <c r="N120" s="214" t="s">
        <v>154</v>
      </c>
      <c r="O120" s="215"/>
      <c r="P120" s="215"/>
      <c r="Q120" s="216"/>
      <c r="R120" s="128"/>
      <c r="T120" s="66" t="s">
        <v>155</v>
      </c>
      <c r="U120" s="67" t="s">
        <v>44</v>
      </c>
      <c r="V120" s="67" t="s">
        <v>156</v>
      </c>
      <c r="W120" s="67" t="s">
        <v>157</v>
      </c>
      <c r="X120" s="67" t="s">
        <v>158</v>
      </c>
      <c r="Y120" s="67" t="s">
        <v>159</v>
      </c>
      <c r="Z120" s="67" t="s">
        <v>160</v>
      </c>
      <c r="AA120" s="68" t="s">
        <v>161</v>
      </c>
    </row>
    <row r="121" spans="2:63" s="6" customFormat="1" ht="30" customHeight="1">
      <c r="B121" s="23"/>
      <c r="C121" s="71" t="s">
        <v>122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30">
        <f>$BK$121</f>
        <v>0</v>
      </c>
      <c r="O121" s="182"/>
      <c r="P121" s="182"/>
      <c r="Q121" s="182"/>
      <c r="R121" s="25"/>
      <c r="T121" s="70"/>
      <c r="U121" s="38"/>
      <c r="V121" s="38"/>
      <c r="W121" s="129">
        <f>$W$122+$W$139+$W$142</f>
        <v>0</v>
      </c>
      <c r="X121" s="38"/>
      <c r="Y121" s="129">
        <f>$Y$122+$Y$139+$Y$142</f>
        <v>1.8384999999999998</v>
      </c>
      <c r="Z121" s="38"/>
      <c r="AA121" s="130">
        <f>$AA$122+$AA$139+$AA$142</f>
        <v>1.575</v>
      </c>
      <c r="AT121" s="6" t="s">
        <v>79</v>
      </c>
      <c r="AU121" s="6" t="s">
        <v>127</v>
      </c>
      <c r="BK121" s="131">
        <f>$BK$122+$BK$139+$BK$142</f>
        <v>0</v>
      </c>
    </row>
    <row r="122" spans="2:63" s="132" customFormat="1" ht="37.5" customHeight="1">
      <c r="B122" s="133"/>
      <c r="C122" s="134"/>
      <c r="D122" s="135" t="s">
        <v>128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26">
        <f>$BK$122</f>
        <v>0</v>
      </c>
      <c r="O122" s="227"/>
      <c r="P122" s="227"/>
      <c r="Q122" s="227"/>
      <c r="R122" s="136"/>
      <c r="T122" s="137"/>
      <c r="U122" s="134"/>
      <c r="V122" s="134"/>
      <c r="W122" s="138">
        <f>$W$123+$W$131+$W$137</f>
        <v>0</v>
      </c>
      <c r="X122" s="134"/>
      <c r="Y122" s="138">
        <f>$Y$123+$Y$131+$Y$137</f>
        <v>1.8335</v>
      </c>
      <c r="Z122" s="134"/>
      <c r="AA122" s="139">
        <f>$AA$123+$AA$131+$AA$137</f>
        <v>1.575</v>
      </c>
      <c r="AR122" s="140" t="s">
        <v>22</v>
      </c>
      <c r="AT122" s="140" t="s">
        <v>79</v>
      </c>
      <c r="AU122" s="140" t="s">
        <v>80</v>
      </c>
      <c r="AY122" s="140" t="s">
        <v>162</v>
      </c>
      <c r="BK122" s="141">
        <f>$BK$123+$BK$131+$BK$137</f>
        <v>0</v>
      </c>
    </row>
    <row r="123" spans="2:63" s="132" customFormat="1" ht="21" customHeight="1">
      <c r="B123" s="133"/>
      <c r="C123" s="134"/>
      <c r="D123" s="142" t="s">
        <v>130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28">
        <f>$BK$123</f>
        <v>0</v>
      </c>
      <c r="O123" s="227"/>
      <c r="P123" s="227"/>
      <c r="Q123" s="227"/>
      <c r="R123" s="136"/>
      <c r="T123" s="137"/>
      <c r="U123" s="134"/>
      <c r="V123" s="134"/>
      <c r="W123" s="138">
        <f>SUM($W$124:$W$130)</f>
        <v>0</v>
      </c>
      <c r="X123" s="134"/>
      <c r="Y123" s="138">
        <f>SUM($Y$124:$Y$130)</f>
        <v>1.8335</v>
      </c>
      <c r="Z123" s="134"/>
      <c r="AA123" s="139">
        <f>SUM($AA$124:$AA$130)</f>
        <v>0</v>
      </c>
      <c r="AR123" s="140" t="s">
        <v>22</v>
      </c>
      <c r="AT123" s="140" t="s">
        <v>79</v>
      </c>
      <c r="AU123" s="140" t="s">
        <v>22</v>
      </c>
      <c r="AY123" s="140" t="s">
        <v>162</v>
      </c>
      <c r="BK123" s="141">
        <f>SUM($BK$124:$BK$130)</f>
        <v>0</v>
      </c>
    </row>
    <row r="124" spans="2:65" s="6" customFormat="1" ht="27" customHeight="1">
      <c r="B124" s="23"/>
      <c r="C124" s="143" t="s">
        <v>235</v>
      </c>
      <c r="D124" s="143" t="s">
        <v>164</v>
      </c>
      <c r="E124" s="144" t="s">
        <v>365</v>
      </c>
      <c r="F124" s="217" t="s">
        <v>366</v>
      </c>
      <c r="G124" s="218"/>
      <c r="H124" s="218"/>
      <c r="I124" s="218"/>
      <c r="J124" s="145" t="s">
        <v>175</v>
      </c>
      <c r="K124" s="146">
        <v>25</v>
      </c>
      <c r="L124" s="219">
        <v>0</v>
      </c>
      <c r="M124" s="218"/>
      <c r="N124" s="220">
        <f>ROUND($L$124*$K$124,2)</f>
        <v>0</v>
      </c>
      <c r="O124" s="218"/>
      <c r="P124" s="218"/>
      <c r="Q124" s="218"/>
      <c r="R124" s="25"/>
      <c r="T124" s="147"/>
      <c r="U124" s="31" t="s">
        <v>45</v>
      </c>
      <c r="V124" s="24"/>
      <c r="W124" s="148">
        <f>$V$124*$K$124</f>
        <v>0</v>
      </c>
      <c r="X124" s="148">
        <v>0.00026</v>
      </c>
      <c r="Y124" s="148">
        <f>$X$124*$K$124</f>
        <v>0.0065</v>
      </c>
      <c r="Z124" s="148">
        <v>0</v>
      </c>
      <c r="AA124" s="149">
        <f>$Z$124*$K$124</f>
        <v>0</v>
      </c>
      <c r="AR124" s="6" t="s">
        <v>168</v>
      </c>
      <c r="AT124" s="6" t="s">
        <v>164</v>
      </c>
      <c r="AU124" s="6" t="s">
        <v>118</v>
      </c>
      <c r="AY124" s="6" t="s">
        <v>162</v>
      </c>
      <c r="BE124" s="93">
        <f>IF($U$124="základní",$N$124,0)</f>
        <v>0</v>
      </c>
      <c r="BF124" s="93">
        <f>IF($U$124="snížená",$N$124,0)</f>
        <v>0</v>
      </c>
      <c r="BG124" s="93">
        <f>IF($U$124="zákl. přenesená",$N$124,0)</f>
        <v>0</v>
      </c>
      <c r="BH124" s="93">
        <f>IF($U$124="sníž. přenesená",$N$124,0)</f>
        <v>0</v>
      </c>
      <c r="BI124" s="93">
        <f>IF($U$124="nulová",$N$124,0)</f>
        <v>0</v>
      </c>
      <c r="BJ124" s="6" t="s">
        <v>22</v>
      </c>
      <c r="BK124" s="93">
        <f>ROUND($L$124*$K$124,2)</f>
        <v>0</v>
      </c>
      <c r="BL124" s="6" t="s">
        <v>168</v>
      </c>
      <c r="BM124" s="6" t="s">
        <v>367</v>
      </c>
    </row>
    <row r="125" spans="2:65" s="6" customFormat="1" ht="27" customHeight="1">
      <c r="B125" s="23"/>
      <c r="C125" s="143" t="s">
        <v>368</v>
      </c>
      <c r="D125" s="143" t="s">
        <v>164</v>
      </c>
      <c r="E125" s="144" t="s">
        <v>369</v>
      </c>
      <c r="F125" s="217" t="s">
        <v>370</v>
      </c>
      <c r="G125" s="218"/>
      <c r="H125" s="218"/>
      <c r="I125" s="218"/>
      <c r="J125" s="145" t="s">
        <v>175</v>
      </c>
      <c r="K125" s="146">
        <v>25</v>
      </c>
      <c r="L125" s="219">
        <v>0</v>
      </c>
      <c r="M125" s="218"/>
      <c r="N125" s="220">
        <f>ROUND($L$125*$K$125,2)</f>
        <v>0</v>
      </c>
      <c r="O125" s="218"/>
      <c r="P125" s="218"/>
      <c r="Q125" s="218"/>
      <c r="R125" s="25"/>
      <c r="T125" s="147"/>
      <c r="U125" s="31" t="s">
        <v>45</v>
      </c>
      <c r="V125" s="24"/>
      <c r="W125" s="148">
        <f>$V$125*$K$125</f>
        <v>0</v>
      </c>
      <c r="X125" s="148">
        <v>0.02636</v>
      </c>
      <c r="Y125" s="148">
        <f>$X$125*$K$125</f>
        <v>0.659</v>
      </c>
      <c r="Z125" s="148">
        <v>0</v>
      </c>
      <c r="AA125" s="149">
        <f>$Z$125*$K$125</f>
        <v>0</v>
      </c>
      <c r="AR125" s="6" t="s">
        <v>168</v>
      </c>
      <c r="AT125" s="6" t="s">
        <v>164</v>
      </c>
      <c r="AU125" s="6" t="s">
        <v>118</v>
      </c>
      <c r="AY125" s="6" t="s">
        <v>162</v>
      </c>
      <c r="BE125" s="93">
        <f>IF($U$125="základní",$N$125,0)</f>
        <v>0</v>
      </c>
      <c r="BF125" s="93">
        <f>IF($U$125="snížená",$N$125,0)</f>
        <v>0</v>
      </c>
      <c r="BG125" s="93">
        <f>IF($U$125="zákl. přenesená",$N$125,0)</f>
        <v>0</v>
      </c>
      <c r="BH125" s="93">
        <f>IF($U$125="sníž. přenesená",$N$125,0)</f>
        <v>0</v>
      </c>
      <c r="BI125" s="93">
        <f>IF($U$125="nulová",$N$125,0)</f>
        <v>0</v>
      </c>
      <c r="BJ125" s="6" t="s">
        <v>22</v>
      </c>
      <c r="BK125" s="93">
        <f>ROUND($L$125*$K$125,2)</f>
        <v>0</v>
      </c>
      <c r="BL125" s="6" t="s">
        <v>168</v>
      </c>
      <c r="BM125" s="6" t="s">
        <v>371</v>
      </c>
    </row>
    <row r="126" spans="2:65" s="6" customFormat="1" ht="27" customHeight="1">
      <c r="B126" s="23"/>
      <c r="C126" s="143" t="s">
        <v>372</v>
      </c>
      <c r="D126" s="143" t="s">
        <v>164</v>
      </c>
      <c r="E126" s="144" t="s">
        <v>373</v>
      </c>
      <c r="F126" s="217" t="s">
        <v>374</v>
      </c>
      <c r="G126" s="218"/>
      <c r="H126" s="218"/>
      <c r="I126" s="218"/>
      <c r="J126" s="145" t="s">
        <v>175</v>
      </c>
      <c r="K126" s="146">
        <v>125</v>
      </c>
      <c r="L126" s="219">
        <v>0</v>
      </c>
      <c r="M126" s="218"/>
      <c r="N126" s="220">
        <f>ROUND($L$126*$K$126,2)</f>
        <v>0</v>
      </c>
      <c r="O126" s="218"/>
      <c r="P126" s="218"/>
      <c r="Q126" s="218"/>
      <c r="R126" s="25"/>
      <c r="T126" s="147"/>
      <c r="U126" s="31" t="s">
        <v>45</v>
      </c>
      <c r="V126" s="24"/>
      <c r="W126" s="148">
        <f>$V$126*$K$126</f>
        <v>0</v>
      </c>
      <c r="X126" s="148">
        <v>0.0079</v>
      </c>
      <c r="Y126" s="148">
        <f>$X$126*$K$126</f>
        <v>0.9875</v>
      </c>
      <c r="Z126" s="148">
        <v>0</v>
      </c>
      <c r="AA126" s="149">
        <f>$Z$126*$K$126</f>
        <v>0</v>
      </c>
      <c r="AR126" s="6" t="s">
        <v>168</v>
      </c>
      <c r="AT126" s="6" t="s">
        <v>164</v>
      </c>
      <c r="AU126" s="6" t="s">
        <v>118</v>
      </c>
      <c r="AY126" s="6" t="s">
        <v>162</v>
      </c>
      <c r="BE126" s="93">
        <f>IF($U$126="základní",$N$126,0)</f>
        <v>0</v>
      </c>
      <c r="BF126" s="93">
        <f>IF($U$126="snížená",$N$126,0)</f>
        <v>0</v>
      </c>
      <c r="BG126" s="93">
        <f>IF($U$126="zákl. přenesená",$N$126,0)</f>
        <v>0</v>
      </c>
      <c r="BH126" s="93">
        <f>IF($U$126="sníž. přenesená",$N$126,0)</f>
        <v>0</v>
      </c>
      <c r="BI126" s="93">
        <f>IF($U$126="nulová",$N$126,0)</f>
        <v>0</v>
      </c>
      <c r="BJ126" s="6" t="s">
        <v>22</v>
      </c>
      <c r="BK126" s="93">
        <f>ROUND($L$126*$K$126,2)</f>
        <v>0</v>
      </c>
      <c r="BL126" s="6" t="s">
        <v>168</v>
      </c>
      <c r="BM126" s="6" t="s">
        <v>375</v>
      </c>
    </row>
    <row r="127" spans="2:47" s="6" customFormat="1" ht="30.75" customHeight="1">
      <c r="B127" s="23"/>
      <c r="C127" s="24"/>
      <c r="D127" s="24"/>
      <c r="E127" s="24"/>
      <c r="F127" s="221" t="s">
        <v>376</v>
      </c>
      <c r="G127" s="182"/>
      <c r="H127" s="182"/>
      <c r="I127" s="182"/>
      <c r="J127" s="24"/>
      <c r="K127" s="24"/>
      <c r="L127" s="24"/>
      <c r="M127" s="24"/>
      <c r="N127" s="24"/>
      <c r="O127" s="24"/>
      <c r="P127" s="24"/>
      <c r="Q127" s="24"/>
      <c r="R127" s="25"/>
      <c r="T127" s="64"/>
      <c r="U127" s="24"/>
      <c r="V127" s="24"/>
      <c r="W127" s="24"/>
      <c r="X127" s="24"/>
      <c r="Y127" s="24"/>
      <c r="Z127" s="24"/>
      <c r="AA127" s="65"/>
      <c r="AT127" s="6" t="s">
        <v>171</v>
      </c>
      <c r="AU127" s="6" t="s">
        <v>118</v>
      </c>
    </row>
    <row r="128" spans="2:65" s="6" customFormat="1" ht="27" customHeight="1">
      <c r="B128" s="23"/>
      <c r="C128" s="143" t="s">
        <v>377</v>
      </c>
      <c r="D128" s="143" t="s">
        <v>164</v>
      </c>
      <c r="E128" s="144" t="s">
        <v>378</v>
      </c>
      <c r="F128" s="217" t="s">
        <v>379</v>
      </c>
      <c r="G128" s="218"/>
      <c r="H128" s="218"/>
      <c r="I128" s="218"/>
      <c r="J128" s="145" t="s">
        <v>175</v>
      </c>
      <c r="K128" s="146">
        <v>25</v>
      </c>
      <c r="L128" s="219">
        <v>0</v>
      </c>
      <c r="M128" s="218"/>
      <c r="N128" s="220">
        <f>ROUND($L$128*$K$128,2)</f>
        <v>0</v>
      </c>
      <c r="O128" s="218"/>
      <c r="P128" s="218"/>
      <c r="Q128" s="218"/>
      <c r="R128" s="25"/>
      <c r="T128" s="147"/>
      <c r="U128" s="31" t="s">
        <v>45</v>
      </c>
      <c r="V128" s="24"/>
      <c r="W128" s="148">
        <f>$V$128*$K$128</f>
        <v>0</v>
      </c>
      <c r="X128" s="148">
        <v>0.0068</v>
      </c>
      <c r="Y128" s="148">
        <f>$X$128*$K$128</f>
        <v>0.16999999999999998</v>
      </c>
      <c r="Z128" s="148">
        <v>0</v>
      </c>
      <c r="AA128" s="149">
        <f>$Z$128*$K$128</f>
        <v>0</v>
      </c>
      <c r="AR128" s="6" t="s">
        <v>168</v>
      </c>
      <c r="AT128" s="6" t="s">
        <v>164</v>
      </c>
      <c r="AU128" s="6" t="s">
        <v>118</v>
      </c>
      <c r="AY128" s="6" t="s">
        <v>162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22</v>
      </c>
      <c r="BK128" s="93">
        <f>ROUND($L$128*$K$128,2)</f>
        <v>0</v>
      </c>
      <c r="BL128" s="6" t="s">
        <v>168</v>
      </c>
      <c r="BM128" s="6" t="s">
        <v>380</v>
      </c>
    </row>
    <row r="129" spans="2:47" s="6" customFormat="1" ht="30.75" customHeight="1">
      <c r="B129" s="23"/>
      <c r="C129" s="24"/>
      <c r="D129" s="24"/>
      <c r="E129" s="24"/>
      <c r="F129" s="221" t="s">
        <v>381</v>
      </c>
      <c r="G129" s="182"/>
      <c r="H129" s="182"/>
      <c r="I129" s="182"/>
      <c r="J129" s="24"/>
      <c r="K129" s="24"/>
      <c r="L129" s="24"/>
      <c r="M129" s="24"/>
      <c r="N129" s="24"/>
      <c r="O129" s="24"/>
      <c r="P129" s="24"/>
      <c r="Q129" s="24"/>
      <c r="R129" s="25"/>
      <c r="T129" s="64"/>
      <c r="U129" s="24"/>
      <c r="V129" s="24"/>
      <c r="W129" s="24"/>
      <c r="X129" s="24"/>
      <c r="Y129" s="24"/>
      <c r="Z129" s="24"/>
      <c r="AA129" s="65"/>
      <c r="AT129" s="6" t="s">
        <v>171</v>
      </c>
      <c r="AU129" s="6" t="s">
        <v>118</v>
      </c>
    </row>
    <row r="130" spans="2:65" s="6" customFormat="1" ht="27" customHeight="1">
      <c r="B130" s="23"/>
      <c r="C130" s="143" t="s">
        <v>382</v>
      </c>
      <c r="D130" s="143" t="s">
        <v>164</v>
      </c>
      <c r="E130" s="144" t="s">
        <v>383</v>
      </c>
      <c r="F130" s="217" t="s">
        <v>384</v>
      </c>
      <c r="G130" s="218"/>
      <c r="H130" s="218"/>
      <c r="I130" s="218"/>
      <c r="J130" s="145" t="s">
        <v>175</v>
      </c>
      <c r="K130" s="146">
        <v>25</v>
      </c>
      <c r="L130" s="219">
        <v>0</v>
      </c>
      <c r="M130" s="218"/>
      <c r="N130" s="220">
        <f>ROUND($L$130*$K$130,2)</f>
        <v>0</v>
      </c>
      <c r="O130" s="218"/>
      <c r="P130" s="218"/>
      <c r="Q130" s="218"/>
      <c r="R130" s="25"/>
      <c r="T130" s="147"/>
      <c r="U130" s="31" t="s">
        <v>45</v>
      </c>
      <c r="V130" s="24"/>
      <c r="W130" s="148">
        <f>$V$130*$K$130</f>
        <v>0</v>
      </c>
      <c r="X130" s="148">
        <v>0.00042</v>
      </c>
      <c r="Y130" s="148">
        <f>$X$130*$K$130</f>
        <v>0.0105</v>
      </c>
      <c r="Z130" s="148">
        <v>0</v>
      </c>
      <c r="AA130" s="149">
        <f>$Z$130*$K$130</f>
        <v>0</v>
      </c>
      <c r="AR130" s="6" t="s">
        <v>168</v>
      </c>
      <c r="AT130" s="6" t="s">
        <v>164</v>
      </c>
      <c r="AU130" s="6" t="s">
        <v>118</v>
      </c>
      <c r="AY130" s="6" t="s">
        <v>162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22</v>
      </c>
      <c r="BK130" s="93">
        <f>ROUND($L$130*$K$130,2)</f>
        <v>0</v>
      </c>
      <c r="BL130" s="6" t="s">
        <v>168</v>
      </c>
      <c r="BM130" s="6" t="s">
        <v>385</v>
      </c>
    </row>
    <row r="131" spans="2:63" s="132" customFormat="1" ht="30.75" customHeight="1">
      <c r="B131" s="133"/>
      <c r="C131" s="134"/>
      <c r="D131" s="142" t="s">
        <v>131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228">
        <f>$BK$131</f>
        <v>0</v>
      </c>
      <c r="O131" s="227"/>
      <c r="P131" s="227"/>
      <c r="Q131" s="227"/>
      <c r="R131" s="136"/>
      <c r="T131" s="137"/>
      <c r="U131" s="134"/>
      <c r="V131" s="134"/>
      <c r="W131" s="138">
        <f>SUM($W$132:$W$136)</f>
        <v>0</v>
      </c>
      <c r="X131" s="134"/>
      <c r="Y131" s="138">
        <f>SUM($Y$132:$Y$136)</f>
        <v>0</v>
      </c>
      <c r="Z131" s="134"/>
      <c r="AA131" s="139">
        <f>SUM($AA$132:$AA$136)</f>
        <v>1.575</v>
      </c>
      <c r="AR131" s="140" t="s">
        <v>22</v>
      </c>
      <c r="AT131" s="140" t="s">
        <v>79</v>
      </c>
      <c r="AU131" s="140" t="s">
        <v>22</v>
      </c>
      <c r="AY131" s="140" t="s">
        <v>162</v>
      </c>
      <c r="BK131" s="141">
        <f>SUM($BK$132:$BK$136)</f>
        <v>0</v>
      </c>
    </row>
    <row r="132" spans="2:65" s="6" customFormat="1" ht="39" customHeight="1">
      <c r="B132" s="23"/>
      <c r="C132" s="143" t="s">
        <v>386</v>
      </c>
      <c r="D132" s="143" t="s">
        <v>164</v>
      </c>
      <c r="E132" s="144" t="s">
        <v>387</v>
      </c>
      <c r="F132" s="217" t="s">
        <v>388</v>
      </c>
      <c r="G132" s="218"/>
      <c r="H132" s="218"/>
      <c r="I132" s="218"/>
      <c r="J132" s="145" t="s">
        <v>175</v>
      </c>
      <c r="K132" s="146">
        <v>25</v>
      </c>
      <c r="L132" s="219">
        <v>0</v>
      </c>
      <c r="M132" s="218"/>
      <c r="N132" s="220">
        <f>ROUND($L$132*$K$132,2)</f>
        <v>0</v>
      </c>
      <c r="O132" s="218"/>
      <c r="P132" s="218"/>
      <c r="Q132" s="218"/>
      <c r="R132" s="25"/>
      <c r="T132" s="147"/>
      <c r="U132" s="31" t="s">
        <v>45</v>
      </c>
      <c r="V132" s="24"/>
      <c r="W132" s="148">
        <f>$V$132*$K$132</f>
        <v>0</v>
      </c>
      <c r="X132" s="148">
        <v>0</v>
      </c>
      <c r="Y132" s="148">
        <f>$X$132*$K$132</f>
        <v>0</v>
      </c>
      <c r="Z132" s="148">
        <v>0</v>
      </c>
      <c r="AA132" s="149">
        <f>$Z$132*$K$132</f>
        <v>0</v>
      </c>
      <c r="AR132" s="6" t="s">
        <v>168</v>
      </c>
      <c r="AT132" s="6" t="s">
        <v>164</v>
      </c>
      <c r="AU132" s="6" t="s">
        <v>118</v>
      </c>
      <c r="AY132" s="6" t="s">
        <v>162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168</v>
      </c>
      <c r="BM132" s="6" t="s">
        <v>389</v>
      </c>
    </row>
    <row r="133" spans="2:65" s="6" customFormat="1" ht="39" customHeight="1">
      <c r="B133" s="23"/>
      <c r="C133" s="143" t="s">
        <v>390</v>
      </c>
      <c r="D133" s="143" t="s">
        <v>164</v>
      </c>
      <c r="E133" s="144" t="s">
        <v>391</v>
      </c>
      <c r="F133" s="217" t="s">
        <v>392</v>
      </c>
      <c r="G133" s="218"/>
      <c r="H133" s="218"/>
      <c r="I133" s="218"/>
      <c r="J133" s="145" t="s">
        <v>175</v>
      </c>
      <c r="K133" s="146">
        <v>250</v>
      </c>
      <c r="L133" s="219">
        <v>0</v>
      </c>
      <c r="M133" s="218"/>
      <c r="N133" s="220">
        <f>ROUND($L$133*$K$133,2)</f>
        <v>0</v>
      </c>
      <c r="O133" s="218"/>
      <c r="P133" s="218"/>
      <c r="Q133" s="218"/>
      <c r="R133" s="25"/>
      <c r="T133" s="147"/>
      <c r="U133" s="31" t="s">
        <v>45</v>
      </c>
      <c r="V133" s="24"/>
      <c r="W133" s="148">
        <f>$V$133*$K$133</f>
        <v>0</v>
      </c>
      <c r="X133" s="148">
        <v>0</v>
      </c>
      <c r="Y133" s="148">
        <f>$X$133*$K$133</f>
        <v>0</v>
      </c>
      <c r="Z133" s="148">
        <v>0</v>
      </c>
      <c r="AA133" s="149">
        <f>$Z$133*$K$133</f>
        <v>0</v>
      </c>
      <c r="AR133" s="6" t="s">
        <v>168</v>
      </c>
      <c r="AT133" s="6" t="s">
        <v>164</v>
      </c>
      <c r="AU133" s="6" t="s">
        <v>118</v>
      </c>
      <c r="AY133" s="6" t="s">
        <v>162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168</v>
      </c>
      <c r="BM133" s="6" t="s">
        <v>393</v>
      </c>
    </row>
    <row r="134" spans="2:47" s="6" customFormat="1" ht="18.75" customHeight="1">
      <c r="B134" s="23"/>
      <c r="C134" s="24"/>
      <c r="D134" s="24"/>
      <c r="E134" s="24"/>
      <c r="F134" s="221" t="s">
        <v>394</v>
      </c>
      <c r="G134" s="182"/>
      <c r="H134" s="182"/>
      <c r="I134" s="182"/>
      <c r="J134" s="24"/>
      <c r="K134" s="24"/>
      <c r="L134" s="24"/>
      <c r="M134" s="24"/>
      <c r="N134" s="24"/>
      <c r="O134" s="24"/>
      <c r="P134" s="24"/>
      <c r="Q134" s="24"/>
      <c r="R134" s="25"/>
      <c r="T134" s="64"/>
      <c r="U134" s="24"/>
      <c r="V134" s="24"/>
      <c r="W134" s="24"/>
      <c r="X134" s="24"/>
      <c r="Y134" s="24"/>
      <c r="Z134" s="24"/>
      <c r="AA134" s="65"/>
      <c r="AT134" s="6" t="s">
        <v>171</v>
      </c>
      <c r="AU134" s="6" t="s">
        <v>118</v>
      </c>
    </row>
    <row r="135" spans="2:65" s="6" customFormat="1" ht="39" customHeight="1">
      <c r="B135" s="23"/>
      <c r="C135" s="143" t="s">
        <v>395</v>
      </c>
      <c r="D135" s="143" t="s">
        <v>164</v>
      </c>
      <c r="E135" s="144" t="s">
        <v>396</v>
      </c>
      <c r="F135" s="217" t="s">
        <v>397</v>
      </c>
      <c r="G135" s="218"/>
      <c r="H135" s="218"/>
      <c r="I135" s="218"/>
      <c r="J135" s="145" t="s">
        <v>175</v>
      </c>
      <c r="K135" s="146">
        <v>25</v>
      </c>
      <c r="L135" s="219">
        <v>0</v>
      </c>
      <c r="M135" s="218"/>
      <c r="N135" s="220">
        <f>ROUND($L$135*$K$135,2)</f>
        <v>0</v>
      </c>
      <c r="O135" s="218"/>
      <c r="P135" s="218"/>
      <c r="Q135" s="218"/>
      <c r="R135" s="25"/>
      <c r="T135" s="147"/>
      <c r="U135" s="31" t="s">
        <v>45</v>
      </c>
      <c r="V135" s="24"/>
      <c r="W135" s="148">
        <f>$V$135*$K$135</f>
        <v>0</v>
      </c>
      <c r="X135" s="148">
        <v>0</v>
      </c>
      <c r="Y135" s="148">
        <f>$X$135*$K$135</f>
        <v>0</v>
      </c>
      <c r="Z135" s="148">
        <v>0</v>
      </c>
      <c r="AA135" s="149">
        <f>$Z$135*$K$135</f>
        <v>0</v>
      </c>
      <c r="AR135" s="6" t="s">
        <v>168</v>
      </c>
      <c r="AT135" s="6" t="s">
        <v>164</v>
      </c>
      <c r="AU135" s="6" t="s">
        <v>118</v>
      </c>
      <c r="AY135" s="6" t="s">
        <v>162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168</v>
      </c>
      <c r="BM135" s="6" t="s">
        <v>398</v>
      </c>
    </row>
    <row r="136" spans="2:65" s="6" customFormat="1" ht="15.75" customHeight="1">
      <c r="B136" s="23"/>
      <c r="C136" s="143" t="s">
        <v>399</v>
      </c>
      <c r="D136" s="143" t="s">
        <v>164</v>
      </c>
      <c r="E136" s="144" t="s">
        <v>400</v>
      </c>
      <c r="F136" s="217" t="s">
        <v>401</v>
      </c>
      <c r="G136" s="218"/>
      <c r="H136" s="218"/>
      <c r="I136" s="218"/>
      <c r="J136" s="145" t="s">
        <v>175</v>
      </c>
      <c r="K136" s="146">
        <v>25</v>
      </c>
      <c r="L136" s="219">
        <v>0</v>
      </c>
      <c r="M136" s="218"/>
      <c r="N136" s="220">
        <f>ROUND($L$136*$K$136,2)</f>
        <v>0</v>
      </c>
      <c r="O136" s="218"/>
      <c r="P136" s="218"/>
      <c r="Q136" s="218"/>
      <c r="R136" s="25"/>
      <c r="T136" s="147"/>
      <c r="U136" s="31" t="s">
        <v>45</v>
      </c>
      <c r="V136" s="24"/>
      <c r="W136" s="148">
        <f>$V$136*$K$136</f>
        <v>0</v>
      </c>
      <c r="X136" s="148">
        <v>0</v>
      </c>
      <c r="Y136" s="148">
        <f>$X$136*$K$136</f>
        <v>0</v>
      </c>
      <c r="Z136" s="148">
        <v>0.063</v>
      </c>
      <c r="AA136" s="149">
        <f>$Z$136*$K$136</f>
        <v>1.575</v>
      </c>
      <c r="AR136" s="6" t="s">
        <v>168</v>
      </c>
      <c r="AT136" s="6" t="s">
        <v>164</v>
      </c>
      <c r="AU136" s="6" t="s">
        <v>118</v>
      </c>
      <c r="AY136" s="6" t="s">
        <v>162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168</v>
      </c>
      <c r="BM136" s="6" t="s">
        <v>402</v>
      </c>
    </row>
    <row r="137" spans="2:63" s="132" customFormat="1" ht="30.75" customHeight="1">
      <c r="B137" s="133"/>
      <c r="C137" s="134"/>
      <c r="D137" s="142" t="s">
        <v>132</v>
      </c>
      <c r="E137" s="142"/>
      <c r="F137" s="142"/>
      <c r="G137" s="142"/>
      <c r="H137" s="142"/>
      <c r="I137" s="142"/>
      <c r="J137" s="142"/>
      <c r="K137" s="142"/>
      <c r="L137" s="142"/>
      <c r="M137" s="142"/>
      <c r="N137" s="228">
        <f>$BK$137</f>
        <v>0</v>
      </c>
      <c r="O137" s="227"/>
      <c r="P137" s="227"/>
      <c r="Q137" s="227"/>
      <c r="R137" s="136"/>
      <c r="T137" s="137"/>
      <c r="U137" s="134"/>
      <c r="V137" s="134"/>
      <c r="W137" s="138">
        <f>$W$138</f>
        <v>0</v>
      </c>
      <c r="X137" s="134"/>
      <c r="Y137" s="138">
        <f>$Y$138</f>
        <v>0</v>
      </c>
      <c r="Z137" s="134"/>
      <c r="AA137" s="139">
        <f>$AA$138</f>
        <v>0</v>
      </c>
      <c r="AR137" s="140" t="s">
        <v>22</v>
      </c>
      <c r="AT137" s="140" t="s">
        <v>79</v>
      </c>
      <c r="AU137" s="140" t="s">
        <v>22</v>
      </c>
      <c r="AY137" s="140" t="s">
        <v>162</v>
      </c>
      <c r="BK137" s="141">
        <f>$BK$138</f>
        <v>0</v>
      </c>
    </row>
    <row r="138" spans="2:65" s="6" customFormat="1" ht="15.75" customHeight="1">
      <c r="B138" s="23"/>
      <c r="C138" s="143" t="s">
        <v>22</v>
      </c>
      <c r="D138" s="143" t="s">
        <v>164</v>
      </c>
      <c r="E138" s="144" t="s">
        <v>216</v>
      </c>
      <c r="F138" s="217" t="s">
        <v>217</v>
      </c>
      <c r="G138" s="218"/>
      <c r="H138" s="218"/>
      <c r="I138" s="218"/>
      <c r="J138" s="145" t="s">
        <v>218</v>
      </c>
      <c r="K138" s="146">
        <v>1.834</v>
      </c>
      <c r="L138" s="219">
        <v>0</v>
      </c>
      <c r="M138" s="218"/>
      <c r="N138" s="220">
        <f>ROUND($L$138*$K$138,2)</f>
        <v>0</v>
      </c>
      <c r="O138" s="218"/>
      <c r="P138" s="218"/>
      <c r="Q138" s="218"/>
      <c r="R138" s="25"/>
      <c r="T138" s="147"/>
      <c r="U138" s="31" t="s">
        <v>45</v>
      </c>
      <c r="V138" s="24"/>
      <c r="W138" s="148">
        <f>$V$138*$K$138</f>
        <v>0</v>
      </c>
      <c r="X138" s="148">
        <v>0</v>
      </c>
      <c r="Y138" s="148">
        <f>$X$138*$K$138</f>
        <v>0</v>
      </c>
      <c r="Z138" s="148">
        <v>0</v>
      </c>
      <c r="AA138" s="149">
        <f>$Z$138*$K$138</f>
        <v>0</v>
      </c>
      <c r="AR138" s="6" t="s">
        <v>168</v>
      </c>
      <c r="AT138" s="6" t="s">
        <v>164</v>
      </c>
      <c r="AU138" s="6" t="s">
        <v>118</v>
      </c>
      <c r="AY138" s="6" t="s">
        <v>162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168</v>
      </c>
      <c r="BM138" s="6" t="s">
        <v>403</v>
      </c>
    </row>
    <row r="139" spans="2:63" s="132" customFormat="1" ht="37.5" customHeight="1">
      <c r="B139" s="133"/>
      <c r="C139" s="134"/>
      <c r="D139" s="135" t="s">
        <v>133</v>
      </c>
      <c r="E139" s="135"/>
      <c r="F139" s="135"/>
      <c r="G139" s="135"/>
      <c r="H139" s="135"/>
      <c r="I139" s="135"/>
      <c r="J139" s="135"/>
      <c r="K139" s="135"/>
      <c r="L139" s="135"/>
      <c r="M139" s="135"/>
      <c r="N139" s="226">
        <f>$BK$139</f>
        <v>0</v>
      </c>
      <c r="O139" s="227"/>
      <c r="P139" s="227"/>
      <c r="Q139" s="227"/>
      <c r="R139" s="136"/>
      <c r="T139" s="137"/>
      <c r="U139" s="134"/>
      <c r="V139" s="134"/>
      <c r="W139" s="138">
        <f>$W$140</f>
        <v>0</v>
      </c>
      <c r="X139" s="134"/>
      <c r="Y139" s="138">
        <f>$Y$140</f>
        <v>0.005</v>
      </c>
      <c r="Z139" s="134"/>
      <c r="AA139" s="139">
        <f>$AA$140</f>
        <v>0</v>
      </c>
      <c r="AR139" s="140" t="s">
        <v>118</v>
      </c>
      <c r="AT139" s="140" t="s">
        <v>79</v>
      </c>
      <c r="AU139" s="140" t="s">
        <v>80</v>
      </c>
      <c r="AY139" s="140" t="s">
        <v>162</v>
      </c>
      <c r="BK139" s="141">
        <f>$BK$140</f>
        <v>0</v>
      </c>
    </row>
    <row r="140" spans="2:63" s="132" customFormat="1" ht="21" customHeight="1">
      <c r="B140" s="133"/>
      <c r="C140" s="134"/>
      <c r="D140" s="142" t="s">
        <v>137</v>
      </c>
      <c r="E140" s="142"/>
      <c r="F140" s="142"/>
      <c r="G140" s="142"/>
      <c r="H140" s="142"/>
      <c r="I140" s="142"/>
      <c r="J140" s="142"/>
      <c r="K140" s="142"/>
      <c r="L140" s="142"/>
      <c r="M140" s="142"/>
      <c r="N140" s="228">
        <f>$BK$140</f>
        <v>0</v>
      </c>
      <c r="O140" s="227"/>
      <c r="P140" s="227"/>
      <c r="Q140" s="227"/>
      <c r="R140" s="136"/>
      <c r="T140" s="137"/>
      <c r="U140" s="134"/>
      <c r="V140" s="134"/>
      <c r="W140" s="138">
        <f>$W$141</f>
        <v>0</v>
      </c>
      <c r="X140" s="134"/>
      <c r="Y140" s="138">
        <f>$Y$141</f>
        <v>0.005</v>
      </c>
      <c r="Z140" s="134"/>
      <c r="AA140" s="139">
        <f>$AA$141</f>
        <v>0</v>
      </c>
      <c r="AR140" s="140" t="s">
        <v>118</v>
      </c>
      <c r="AT140" s="140" t="s">
        <v>79</v>
      </c>
      <c r="AU140" s="140" t="s">
        <v>22</v>
      </c>
      <c r="AY140" s="140" t="s">
        <v>162</v>
      </c>
      <c r="BK140" s="141">
        <f>$BK$141</f>
        <v>0</v>
      </c>
    </row>
    <row r="141" spans="2:65" s="6" customFormat="1" ht="15.75" customHeight="1">
      <c r="B141" s="23"/>
      <c r="C141" s="143" t="s">
        <v>404</v>
      </c>
      <c r="D141" s="143" t="s">
        <v>164</v>
      </c>
      <c r="E141" s="144" t="s">
        <v>405</v>
      </c>
      <c r="F141" s="217" t="s">
        <v>406</v>
      </c>
      <c r="G141" s="218"/>
      <c r="H141" s="218"/>
      <c r="I141" s="218"/>
      <c r="J141" s="145" t="s">
        <v>175</v>
      </c>
      <c r="K141" s="146">
        <v>25</v>
      </c>
      <c r="L141" s="219">
        <v>0</v>
      </c>
      <c r="M141" s="218"/>
      <c r="N141" s="220">
        <f>ROUND($L$141*$K$141,2)</f>
        <v>0</v>
      </c>
      <c r="O141" s="218"/>
      <c r="P141" s="218"/>
      <c r="Q141" s="218"/>
      <c r="R141" s="25"/>
      <c r="T141" s="147"/>
      <c r="U141" s="31" t="s">
        <v>45</v>
      </c>
      <c r="V141" s="24"/>
      <c r="W141" s="148">
        <f>$V$141*$K$141</f>
        <v>0</v>
      </c>
      <c r="X141" s="148">
        <v>0.0002</v>
      </c>
      <c r="Y141" s="148">
        <f>$X$141*$K$141</f>
        <v>0.005</v>
      </c>
      <c r="Z141" s="148">
        <v>0</v>
      </c>
      <c r="AA141" s="149">
        <f>$Z$141*$K$141</f>
        <v>0</v>
      </c>
      <c r="AR141" s="6" t="s">
        <v>222</v>
      </c>
      <c r="AT141" s="6" t="s">
        <v>164</v>
      </c>
      <c r="AU141" s="6" t="s">
        <v>118</v>
      </c>
      <c r="AY141" s="6" t="s">
        <v>162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222</v>
      </c>
      <c r="BM141" s="6" t="s">
        <v>407</v>
      </c>
    </row>
    <row r="142" spans="2:63" s="6" customFormat="1" ht="51" customHeight="1">
      <c r="B142" s="23"/>
      <c r="C142" s="24"/>
      <c r="D142" s="135" t="s">
        <v>265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26">
        <f>$BK$142</f>
        <v>0</v>
      </c>
      <c r="O142" s="182"/>
      <c r="P142" s="182"/>
      <c r="Q142" s="182"/>
      <c r="R142" s="25"/>
      <c r="T142" s="154"/>
      <c r="U142" s="43"/>
      <c r="V142" s="43"/>
      <c r="W142" s="43"/>
      <c r="X142" s="43"/>
      <c r="Y142" s="43"/>
      <c r="Z142" s="43"/>
      <c r="AA142" s="45"/>
      <c r="AT142" s="6" t="s">
        <v>79</v>
      </c>
      <c r="AU142" s="6" t="s">
        <v>80</v>
      </c>
      <c r="AY142" s="6" t="s">
        <v>266</v>
      </c>
      <c r="BK142" s="93">
        <v>0</v>
      </c>
    </row>
    <row r="143" spans="2:18" s="6" customFormat="1" ht="7.5" customHeight="1"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8"/>
    </row>
    <row r="176" s="2" customFormat="1" ht="14.25" customHeight="1"/>
  </sheetData>
  <sheetProtection password="CC35" sheet="1" objects="1" scenarios="1" formatColumns="0" formatRows="0" sort="0" autoFilter="0"/>
  <mergeCells count="112">
    <mergeCell ref="H1:K1"/>
    <mergeCell ref="S2:AC2"/>
    <mergeCell ref="N123:Q123"/>
    <mergeCell ref="N131:Q131"/>
    <mergeCell ref="N137:Q137"/>
    <mergeCell ref="N139:Q139"/>
    <mergeCell ref="F134:I134"/>
    <mergeCell ref="F135:I135"/>
    <mergeCell ref="L135:M135"/>
    <mergeCell ref="N135:Q135"/>
    <mergeCell ref="N140:Q140"/>
    <mergeCell ref="N142:Q142"/>
    <mergeCell ref="F138:I138"/>
    <mergeCell ref="L138:M138"/>
    <mergeCell ref="N138:Q138"/>
    <mergeCell ref="F141:I141"/>
    <mergeCell ref="L141:M141"/>
    <mergeCell ref="N141:Q141"/>
    <mergeCell ref="F136:I136"/>
    <mergeCell ref="L136:M136"/>
    <mergeCell ref="N136:Q136"/>
    <mergeCell ref="F132:I132"/>
    <mergeCell ref="L132:M132"/>
    <mergeCell ref="N132:Q132"/>
    <mergeCell ref="F133:I133"/>
    <mergeCell ref="L133:M133"/>
    <mergeCell ref="N133:Q133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showGridLines="0" zoomScalePageLayoutView="0" workbookViewId="0" topLeftCell="A1">
      <pane ySplit="1" topLeftCell="A80" activePane="bottomLeft" state="frozen"/>
      <selection pane="topLeft" activeCell="A1" sqref="A1"/>
      <selection pane="bottomLeft" activeCell="A40" sqref="A40:IV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554</v>
      </c>
      <c r="G1" s="159"/>
      <c r="H1" s="229" t="s">
        <v>555</v>
      </c>
      <c r="I1" s="229"/>
      <c r="J1" s="229"/>
      <c r="K1" s="229"/>
      <c r="L1" s="159" t="s">
        <v>556</v>
      </c>
      <c r="M1" s="157"/>
      <c r="N1" s="157"/>
      <c r="O1" s="158" t="s">
        <v>117</v>
      </c>
      <c r="P1" s="157"/>
      <c r="Q1" s="157"/>
      <c r="R1" s="157"/>
      <c r="S1" s="159" t="s">
        <v>557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1" t="s">
        <v>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S2" s="200" t="s">
        <v>6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2" t="s">
        <v>99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118</v>
      </c>
    </row>
    <row r="4" spans="2:46" s="2" customFormat="1" ht="37.5" customHeight="1">
      <c r="B4" s="10"/>
      <c r="C4" s="163" t="s">
        <v>119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3" t="str">
        <f>'Rekapitulace stavby'!$K$6</f>
        <v>UK-stavební práce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1"/>
      <c r="R6" s="12"/>
    </row>
    <row r="7" spans="2:18" s="6" customFormat="1" ht="33.75" customHeight="1">
      <c r="B7" s="23"/>
      <c r="C7" s="24"/>
      <c r="D7" s="17" t="s">
        <v>120</v>
      </c>
      <c r="E7" s="24"/>
      <c r="F7" s="169" t="s">
        <v>408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04" t="str">
        <f>'Rekapitulace stavby'!$AN$8</f>
        <v>23.10.2016</v>
      </c>
      <c r="P9" s="182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8" t="s">
        <v>31</v>
      </c>
      <c r="P11" s="182"/>
      <c r="Q11" s="24"/>
      <c r="R11" s="25"/>
    </row>
    <row r="12" spans="2:18" s="6" customFormat="1" ht="18.75" customHeight="1">
      <c r="B12" s="23"/>
      <c r="C12" s="24"/>
      <c r="D12" s="24"/>
      <c r="E12" s="16" t="s">
        <v>32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68" t="s">
        <v>34</v>
      </c>
      <c r="P12" s="182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5" t="str">
        <f>IF('Rekapitulace stavby'!$AN$13="","",'Rekapitulace stavby'!$AN$13)</f>
        <v>Vyplň údaj</v>
      </c>
      <c r="P14" s="182"/>
      <c r="Q14" s="24"/>
      <c r="R14" s="25"/>
    </row>
    <row r="15" spans="2:18" s="6" customFormat="1" ht="18.75" customHeight="1">
      <c r="B15" s="23"/>
      <c r="C15" s="24"/>
      <c r="D15" s="24"/>
      <c r="E15" s="205" t="str">
        <f>IF('Rekapitulace stavby'!$E$14="","",'Rekapitulace stavby'!$E$14)</f>
        <v>Vyplň údaj</v>
      </c>
      <c r="F15" s="182"/>
      <c r="G15" s="182"/>
      <c r="H15" s="182"/>
      <c r="I15" s="182"/>
      <c r="J15" s="182"/>
      <c r="K15" s="182"/>
      <c r="L15" s="182"/>
      <c r="M15" s="18" t="s">
        <v>33</v>
      </c>
      <c r="N15" s="24"/>
      <c r="O15" s="205" t="str">
        <f>IF('Rekapitulace stavby'!$AN$14="","",'Rekapitulace stavby'!$AN$14)</f>
        <v>Vyplň údaj</v>
      </c>
      <c r="P15" s="182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8">
        <f>IF('Rekapitulace stavby'!$AN$16="","",'Rekapitulace stavby'!$AN$16)</f>
      </c>
      <c r="P17" s="182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68">
        <f>IF('Rekapitulace stavby'!$AN$17="","",'Rekapitulace stavby'!$AN$17)</f>
      </c>
      <c r="P18" s="182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39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8">
        <f>IF('Rekapitulace stavby'!$AN$19="","",'Rekapitulace stavby'!$AN$19)</f>
      </c>
      <c r="P20" s="182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IF('Rekapitulace stavby'!$E$20="","",'Rekapitulace stavby'!$E$20)</f>
        <v> 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68">
        <f>IF('Rekapitulace stavby'!$AN$20="","",'Rekapitulace stavby'!$AN$20)</f>
      </c>
      <c r="P21" s="182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71"/>
      <c r="F24" s="206"/>
      <c r="G24" s="206"/>
      <c r="H24" s="206"/>
      <c r="I24" s="206"/>
      <c r="J24" s="206"/>
      <c r="K24" s="206"/>
      <c r="L24" s="206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122</v>
      </c>
      <c r="E27" s="24"/>
      <c r="F27" s="24"/>
      <c r="G27" s="24"/>
      <c r="H27" s="24"/>
      <c r="I27" s="24"/>
      <c r="J27" s="24"/>
      <c r="K27" s="24"/>
      <c r="L27" s="24"/>
      <c r="M27" s="172">
        <f>$N$88</f>
        <v>0</v>
      </c>
      <c r="N27" s="182"/>
      <c r="O27" s="182"/>
      <c r="P27" s="182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72">
        <f>$N$96</f>
        <v>0</v>
      </c>
      <c r="N28" s="182"/>
      <c r="O28" s="182"/>
      <c r="P28" s="182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43</v>
      </c>
      <c r="E30" s="24"/>
      <c r="F30" s="24"/>
      <c r="G30" s="24"/>
      <c r="H30" s="24"/>
      <c r="I30" s="24"/>
      <c r="J30" s="24"/>
      <c r="K30" s="24"/>
      <c r="L30" s="24"/>
      <c r="M30" s="207">
        <f>ROUND($M$27+$M$28,2)</f>
        <v>0</v>
      </c>
      <c r="N30" s="182"/>
      <c r="O30" s="182"/>
      <c r="P30" s="182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30">
        <v>0.21</v>
      </c>
      <c r="G32" s="107" t="s">
        <v>46</v>
      </c>
      <c r="H32" s="208">
        <f>(SUM($BE$96:$BE$103)+SUM($BE$121:$BE$140))</f>
        <v>0</v>
      </c>
      <c r="I32" s="182"/>
      <c r="J32" s="182"/>
      <c r="K32" s="24"/>
      <c r="L32" s="24"/>
      <c r="M32" s="208">
        <f>ROUND((SUM($BE$96:$BE$103)+SUM($BE$121:$BE$140)),2)*$F$32</f>
        <v>0</v>
      </c>
      <c r="N32" s="182"/>
      <c r="O32" s="182"/>
      <c r="P32" s="182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30">
        <v>0.15</v>
      </c>
      <c r="G33" s="107" t="s">
        <v>46</v>
      </c>
      <c r="H33" s="208">
        <f>(SUM($BF$96:$BF$103)+SUM($BF$121:$BF$140))</f>
        <v>0</v>
      </c>
      <c r="I33" s="182"/>
      <c r="J33" s="182"/>
      <c r="K33" s="24"/>
      <c r="L33" s="24"/>
      <c r="M33" s="208">
        <f>ROUND((SUM($BF$96:$BF$103)+SUM($BF$121:$BF$140)),2)*$F$33</f>
        <v>0</v>
      </c>
      <c r="N33" s="182"/>
      <c r="O33" s="182"/>
      <c r="P33" s="182"/>
      <c r="Q33" s="24"/>
      <c r="R33" s="25"/>
    </row>
    <row r="34" spans="2:18" s="6" customFormat="1" ht="15" customHeight="1" hidden="1">
      <c r="B34" s="23"/>
      <c r="C34" s="24"/>
      <c r="D34" s="24"/>
      <c r="E34" s="29" t="s">
        <v>48</v>
      </c>
      <c r="F34" s="30">
        <v>0.21</v>
      </c>
      <c r="G34" s="107" t="s">
        <v>46</v>
      </c>
      <c r="H34" s="208">
        <f>(SUM($BG$96:$BG$103)+SUM($BG$121:$BG$140))</f>
        <v>0</v>
      </c>
      <c r="I34" s="182"/>
      <c r="J34" s="182"/>
      <c r="K34" s="24"/>
      <c r="L34" s="24"/>
      <c r="M34" s="208">
        <v>0</v>
      </c>
      <c r="N34" s="182"/>
      <c r="O34" s="182"/>
      <c r="P34" s="182"/>
      <c r="Q34" s="24"/>
      <c r="R34" s="25"/>
    </row>
    <row r="35" spans="2:18" s="6" customFormat="1" ht="15" customHeight="1" hidden="1">
      <c r="B35" s="23"/>
      <c r="C35" s="24"/>
      <c r="D35" s="24"/>
      <c r="E35" s="29" t="s">
        <v>49</v>
      </c>
      <c r="F35" s="30">
        <v>0.15</v>
      </c>
      <c r="G35" s="107" t="s">
        <v>46</v>
      </c>
      <c r="H35" s="208">
        <f>(SUM($BH$96:$BH$103)+SUM($BH$121:$BH$140))</f>
        <v>0</v>
      </c>
      <c r="I35" s="182"/>
      <c r="J35" s="182"/>
      <c r="K35" s="24"/>
      <c r="L35" s="24"/>
      <c r="M35" s="208">
        <v>0</v>
      </c>
      <c r="N35" s="182"/>
      <c r="O35" s="182"/>
      <c r="P35" s="182"/>
      <c r="Q35" s="24"/>
      <c r="R35" s="25"/>
    </row>
    <row r="36" spans="2:18" s="6" customFormat="1" ht="15" customHeight="1" hidden="1">
      <c r="B36" s="23"/>
      <c r="C36" s="24"/>
      <c r="D36" s="24"/>
      <c r="E36" s="29" t="s">
        <v>50</v>
      </c>
      <c r="F36" s="30">
        <v>0</v>
      </c>
      <c r="G36" s="107" t="s">
        <v>46</v>
      </c>
      <c r="H36" s="208">
        <f>(SUM($BI$96:$BI$103)+SUM($BI$121:$BI$140))</f>
        <v>0</v>
      </c>
      <c r="I36" s="182"/>
      <c r="J36" s="182"/>
      <c r="K36" s="24"/>
      <c r="L36" s="24"/>
      <c r="M36" s="208">
        <v>0</v>
      </c>
      <c r="N36" s="182"/>
      <c r="O36" s="182"/>
      <c r="P36" s="182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51</v>
      </c>
      <c r="E38" s="35"/>
      <c r="F38" s="35"/>
      <c r="G38" s="108" t="s">
        <v>52</v>
      </c>
      <c r="H38" s="36" t="s">
        <v>53</v>
      </c>
      <c r="I38" s="35"/>
      <c r="J38" s="35"/>
      <c r="K38" s="35"/>
      <c r="L38" s="180">
        <f>SUM($M$30:$M$36)</f>
        <v>0</v>
      </c>
      <c r="M38" s="179"/>
      <c r="N38" s="179"/>
      <c r="O38" s="179"/>
      <c r="P38" s="181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 hidden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 hidden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 hidden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 hidden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 hidden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 hidden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 hidden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 hidden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 hidden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 hidden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 hidden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 hidden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 hidden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 hidden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 hidden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 hidden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 hidden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 hidden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 hidden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 hidden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 hidden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 hidden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 hidden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 hidden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 hidden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 hidden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 hidden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 hidden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 hidden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 hidden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 hidden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3" t="s">
        <v>123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3" t="str">
        <f>$F$6</f>
        <v>UK-stavební práce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24"/>
      <c r="R78" s="25"/>
      <c r="T78" s="24"/>
      <c r="U78" s="24"/>
    </row>
    <row r="79" spans="2:21" s="6" customFormat="1" ht="37.5" customHeight="1">
      <c r="B79" s="23"/>
      <c r="C79" s="57" t="s">
        <v>120</v>
      </c>
      <c r="D79" s="24"/>
      <c r="E79" s="24"/>
      <c r="F79" s="183" t="str">
        <f>$F$7</f>
        <v>A5 - Stavební práce - Komunikace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09" t="str">
        <f>IF($O$9="","",$O$9)</f>
        <v>23.10.2016</v>
      </c>
      <c r="N81" s="182"/>
      <c r="O81" s="182"/>
      <c r="P81" s="182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Univerzita Karlova - Správa budov a zařízení</v>
      </c>
      <c r="G83" s="24"/>
      <c r="H83" s="24"/>
      <c r="I83" s="24"/>
      <c r="J83" s="24"/>
      <c r="K83" s="18" t="s">
        <v>37</v>
      </c>
      <c r="L83" s="24"/>
      <c r="M83" s="168" t="str">
        <f>$E$18</f>
        <v> </v>
      </c>
      <c r="N83" s="182"/>
      <c r="O83" s="182"/>
      <c r="P83" s="182"/>
      <c r="Q83" s="182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39</v>
      </c>
      <c r="L84" s="24"/>
      <c r="M84" s="168" t="str">
        <f>$E$21</f>
        <v> </v>
      </c>
      <c r="N84" s="182"/>
      <c r="O84" s="182"/>
      <c r="P84" s="182"/>
      <c r="Q84" s="182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10" t="s">
        <v>124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10" t="s">
        <v>125</v>
      </c>
      <c r="O86" s="182"/>
      <c r="P86" s="182"/>
      <c r="Q86" s="182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126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1">
        <f>$N$121</f>
        <v>0</v>
      </c>
      <c r="O88" s="182"/>
      <c r="P88" s="182"/>
      <c r="Q88" s="182"/>
      <c r="R88" s="25"/>
      <c r="T88" s="24"/>
      <c r="U88" s="24"/>
      <c r="AU88" s="6" t="s">
        <v>127</v>
      </c>
    </row>
    <row r="89" spans="2:21" s="76" customFormat="1" ht="25.5" customHeight="1">
      <c r="B89" s="112"/>
      <c r="C89" s="113"/>
      <c r="D89" s="113" t="s">
        <v>128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11">
        <f>$N$122</f>
        <v>0</v>
      </c>
      <c r="O89" s="212"/>
      <c r="P89" s="212"/>
      <c r="Q89" s="212"/>
      <c r="R89" s="114"/>
      <c r="T89" s="113"/>
      <c r="U89" s="113"/>
    </row>
    <row r="90" spans="2:21" s="115" customFormat="1" ht="21" customHeight="1">
      <c r="B90" s="116"/>
      <c r="C90" s="89"/>
      <c r="D90" s="89" t="s">
        <v>409</v>
      </c>
      <c r="E90" s="89"/>
      <c r="F90" s="89"/>
      <c r="G90" s="89"/>
      <c r="H90" s="89"/>
      <c r="I90" s="89"/>
      <c r="J90" s="89"/>
      <c r="K90" s="89"/>
      <c r="L90" s="89"/>
      <c r="M90" s="89"/>
      <c r="N90" s="196">
        <f>$N$123</f>
        <v>0</v>
      </c>
      <c r="O90" s="213"/>
      <c r="P90" s="213"/>
      <c r="Q90" s="213"/>
      <c r="R90" s="117"/>
      <c r="T90" s="89"/>
      <c r="U90" s="89"/>
    </row>
    <row r="91" spans="2:21" s="115" customFormat="1" ht="21" customHeight="1">
      <c r="B91" s="116"/>
      <c r="C91" s="89"/>
      <c r="D91" s="89" t="s">
        <v>410</v>
      </c>
      <c r="E91" s="89"/>
      <c r="F91" s="89"/>
      <c r="G91" s="89"/>
      <c r="H91" s="89"/>
      <c r="I91" s="89"/>
      <c r="J91" s="89"/>
      <c r="K91" s="89"/>
      <c r="L91" s="89"/>
      <c r="M91" s="89"/>
      <c r="N91" s="196">
        <f>$N$128</f>
        <v>0</v>
      </c>
      <c r="O91" s="213"/>
      <c r="P91" s="213"/>
      <c r="Q91" s="213"/>
      <c r="R91" s="117"/>
      <c r="T91" s="89"/>
      <c r="U91" s="89"/>
    </row>
    <row r="92" spans="2:21" s="115" customFormat="1" ht="21" customHeight="1">
      <c r="B92" s="116"/>
      <c r="C92" s="89"/>
      <c r="D92" s="89" t="s">
        <v>411</v>
      </c>
      <c r="E92" s="89"/>
      <c r="F92" s="89"/>
      <c r="G92" s="89"/>
      <c r="H92" s="89"/>
      <c r="I92" s="89"/>
      <c r="J92" s="89"/>
      <c r="K92" s="89"/>
      <c r="L92" s="89"/>
      <c r="M92" s="89"/>
      <c r="N92" s="196">
        <f>$N$131</f>
        <v>0</v>
      </c>
      <c r="O92" s="213"/>
      <c r="P92" s="213"/>
      <c r="Q92" s="213"/>
      <c r="R92" s="117"/>
      <c r="T92" s="89"/>
      <c r="U92" s="89"/>
    </row>
    <row r="93" spans="2:21" s="76" customFormat="1" ht="25.5" customHeight="1">
      <c r="B93" s="112"/>
      <c r="C93" s="113"/>
      <c r="D93" s="113" t="s">
        <v>412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11">
        <f>$N$138</f>
        <v>0</v>
      </c>
      <c r="O93" s="212"/>
      <c r="P93" s="212"/>
      <c r="Q93" s="212"/>
      <c r="R93" s="114"/>
      <c r="T93" s="113"/>
      <c r="U93" s="113"/>
    </row>
    <row r="94" spans="2:21" s="115" customFormat="1" ht="21" customHeight="1">
      <c r="B94" s="116"/>
      <c r="C94" s="89"/>
      <c r="D94" s="89" t="s">
        <v>413</v>
      </c>
      <c r="E94" s="89"/>
      <c r="F94" s="89"/>
      <c r="G94" s="89"/>
      <c r="H94" s="89"/>
      <c r="I94" s="89"/>
      <c r="J94" s="89"/>
      <c r="K94" s="89"/>
      <c r="L94" s="89"/>
      <c r="M94" s="89"/>
      <c r="N94" s="196">
        <f>$N$139</f>
        <v>0</v>
      </c>
      <c r="O94" s="213"/>
      <c r="P94" s="213"/>
      <c r="Q94" s="213"/>
      <c r="R94" s="117"/>
      <c r="T94" s="89"/>
      <c r="U94" s="89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1" t="s">
        <v>138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01">
        <f>ROUND($N$97+$N$98+$N$99+$N$100+$N$101+$N$102,2)</f>
        <v>0</v>
      </c>
      <c r="O96" s="182"/>
      <c r="P96" s="182"/>
      <c r="Q96" s="182"/>
      <c r="R96" s="25"/>
      <c r="T96" s="118"/>
      <c r="U96" s="119" t="s">
        <v>44</v>
      </c>
    </row>
    <row r="97" spans="2:62" s="6" customFormat="1" ht="18.75" customHeight="1">
      <c r="B97" s="23"/>
      <c r="C97" s="24"/>
      <c r="D97" s="197" t="s">
        <v>139</v>
      </c>
      <c r="E97" s="182"/>
      <c r="F97" s="182"/>
      <c r="G97" s="182"/>
      <c r="H97" s="182"/>
      <c r="I97" s="24"/>
      <c r="J97" s="24"/>
      <c r="K97" s="24"/>
      <c r="L97" s="24"/>
      <c r="M97" s="24"/>
      <c r="N97" s="195">
        <f>ROUND($N$88*$T$97,2)</f>
        <v>0</v>
      </c>
      <c r="O97" s="182"/>
      <c r="P97" s="182"/>
      <c r="Q97" s="182"/>
      <c r="R97" s="25"/>
      <c r="T97" s="120"/>
      <c r="U97" s="121" t="s">
        <v>45</v>
      </c>
      <c r="AY97" s="6" t="s">
        <v>140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197" t="s">
        <v>141</v>
      </c>
      <c r="E98" s="182"/>
      <c r="F98" s="182"/>
      <c r="G98" s="182"/>
      <c r="H98" s="182"/>
      <c r="I98" s="24"/>
      <c r="J98" s="24"/>
      <c r="K98" s="24"/>
      <c r="L98" s="24"/>
      <c r="M98" s="24"/>
      <c r="N98" s="195">
        <f>ROUND($N$88*$T$98,2)</f>
        <v>0</v>
      </c>
      <c r="O98" s="182"/>
      <c r="P98" s="182"/>
      <c r="Q98" s="182"/>
      <c r="R98" s="25"/>
      <c r="T98" s="120"/>
      <c r="U98" s="121" t="s">
        <v>45</v>
      </c>
      <c r="AY98" s="6" t="s">
        <v>140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197" t="s">
        <v>142</v>
      </c>
      <c r="E99" s="182"/>
      <c r="F99" s="182"/>
      <c r="G99" s="182"/>
      <c r="H99" s="182"/>
      <c r="I99" s="24"/>
      <c r="J99" s="24"/>
      <c r="K99" s="24"/>
      <c r="L99" s="24"/>
      <c r="M99" s="24"/>
      <c r="N99" s="195">
        <f>ROUND($N$88*$T$99,2)</f>
        <v>0</v>
      </c>
      <c r="O99" s="182"/>
      <c r="P99" s="182"/>
      <c r="Q99" s="182"/>
      <c r="R99" s="25"/>
      <c r="T99" s="120"/>
      <c r="U99" s="121" t="s">
        <v>45</v>
      </c>
      <c r="AY99" s="6" t="s">
        <v>140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197" t="s">
        <v>143</v>
      </c>
      <c r="E100" s="182"/>
      <c r="F100" s="182"/>
      <c r="G100" s="182"/>
      <c r="H100" s="182"/>
      <c r="I100" s="24"/>
      <c r="J100" s="24"/>
      <c r="K100" s="24"/>
      <c r="L100" s="24"/>
      <c r="M100" s="24"/>
      <c r="N100" s="195">
        <f>ROUND($N$88*$T$100,2)</f>
        <v>0</v>
      </c>
      <c r="O100" s="182"/>
      <c r="P100" s="182"/>
      <c r="Q100" s="182"/>
      <c r="R100" s="25"/>
      <c r="T100" s="120"/>
      <c r="U100" s="121" t="s">
        <v>45</v>
      </c>
      <c r="AY100" s="6" t="s">
        <v>140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7" t="s">
        <v>144</v>
      </c>
      <c r="E101" s="182"/>
      <c r="F101" s="182"/>
      <c r="G101" s="182"/>
      <c r="H101" s="182"/>
      <c r="I101" s="24"/>
      <c r="J101" s="24"/>
      <c r="K101" s="24"/>
      <c r="L101" s="24"/>
      <c r="M101" s="24"/>
      <c r="N101" s="195">
        <f>ROUND($N$88*$T$101,2)</f>
        <v>0</v>
      </c>
      <c r="O101" s="182"/>
      <c r="P101" s="182"/>
      <c r="Q101" s="182"/>
      <c r="R101" s="25"/>
      <c r="T101" s="120"/>
      <c r="U101" s="121" t="s">
        <v>45</v>
      </c>
      <c r="AY101" s="6" t="s">
        <v>140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89" t="s">
        <v>145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195">
        <f>ROUND($N$88*$T$102,2)</f>
        <v>0</v>
      </c>
      <c r="O102" s="182"/>
      <c r="P102" s="182"/>
      <c r="Q102" s="182"/>
      <c r="R102" s="25"/>
      <c r="T102" s="122"/>
      <c r="U102" s="123" t="s">
        <v>45</v>
      </c>
      <c r="AY102" s="6" t="s">
        <v>146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0" t="s">
        <v>116</v>
      </c>
      <c r="D104" s="33"/>
      <c r="E104" s="33"/>
      <c r="F104" s="33"/>
      <c r="G104" s="33"/>
      <c r="H104" s="33"/>
      <c r="I104" s="33"/>
      <c r="J104" s="33"/>
      <c r="K104" s="33"/>
      <c r="L104" s="198">
        <f>ROUND(SUM($N$88+$N$96),2)</f>
        <v>0</v>
      </c>
      <c r="M104" s="199"/>
      <c r="N104" s="199"/>
      <c r="O104" s="199"/>
      <c r="P104" s="199"/>
      <c r="Q104" s="199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63" t="s">
        <v>147</v>
      </c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17</v>
      </c>
      <c r="D112" s="24"/>
      <c r="E112" s="24"/>
      <c r="F112" s="203" t="str">
        <f>$F$6</f>
        <v>UK-stavební práce</v>
      </c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24"/>
      <c r="R112" s="25"/>
    </row>
    <row r="113" spans="2:18" s="6" customFormat="1" ht="37.5" customHeight="1">
      <c r="B113" s="23"/>
      <c r="C113" s="57" t="s">
        <v>120</v>
      </c>
      <c r="D113" s="24"/>
      <c r="E113" s="24"/>
      <c r="F113" s="183" t="str">
        <f>$F$7</f>
        <v>A5 - Stavební práce - Komunikace</v>
      </c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8.75" customHeight="1">
      <c r="B115" s="23"/>
      <c r="C115" s="18" t="s">
        <v>23</v>
      </c>
      <c r="D115" s="24"/>
      <c r="E115" s="24"/>
      <c r="F115" s="16" t="str">
        <f>$F$9</f>
        <v> </v>
      </c>
      <c r="G115" s="24"/>
      <c r="H115" s="24"/>
      <c r="I115" s="24"/>
      <c r="J115" s="24"/>
      <c r="K115" s="18" t="s">
        <v>25</v>
      </c>
      <c r="L115" s="24"/>
      <c r="M115" s="209" t="str">
        <f>IF($O$9="","",$O$9)</f>
        <v>23.10.2016</v>
      </c>
      <c r="N115" s="182"/>
      <c r="O115" s="182"/>
      <c r="P115" s="182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5.75" customHeight="1">
      <c r="B117" s="23"/>
      <c r="C117" s="18" t="s">
        <v>29</v>
      </c>
      <c r="D117" s="24"/>
      <c r="E117" s="24"/>
      <c r="F117" s="16" t="str">
        <f>$E$12</f>
        <v>Univerzita Karlova - Správa budov a zařízení</v>
      </c>
      <c r="G117" s="24"/>
      <c r="H117" s="24"/>
      <c r="I117" s="24"/>
      <c r="J117" s="24"/>
      <c r="K117" s="18" t="s">
        <v>37</v>
      </c>
      <c r="L117" s="24"/>
      <c r="M117" s="168" t="str">
        <f>$E$18</f>
        <v> </v>
      </c>
      <c r="N117" s="182"/>
      <c r="O117" s="182"/>
      <c r="P117" s="182"/>
      <c r="Q117" s="182"/>
      <c r="R117" s="25"/>
    </row>
    <row r="118" spans="2:18" s="6" customFormat="1" ht="15" customHeight="1">
      <c r="B118" s="23"/>
      <c r="C118" s="18" t="s">
        <v>35</v>
      </c>
      <c r="D118" s="24"/>
      <c r="E118" s="24"/>
      <c r="F118" s="16" t="str">
        <f>IF($E$15="","",$E$15)</f>
        <v>Vyplň údaj</v>
      </c>
      <c r="G118" s="24"/>
      <c r="H118" s="24"/>
      <c r="I118" s="24"/>
      <c r="J118" s="24"/>
      <c r="K118" s="18" t="s">
        <v>39</v>
      </c>
      <c r="L118" s="24"/>
      <c r="M118" s="168" t="str">
        <f>$E$21</f>
        <v> </v>
      </c>
      <c r="N118" s="182"/>
      <c r="O118" s="182"/>
      <c r="P118" s="182"/>
      <c r="Q118" s="182"/>
      <c r="R118" s="25"/>
    </row>
    <row r="119" spans="2:18" s="6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4" customFormat="1" ht="30" customHeight="1">
      <c r="B120" s="125"/>
      <c r="C120" s="126" t="s">
        <v>148</v>
      </c>
      <c r="D120" s="127" t="s">
        <v>149</v>
      </c>
      <c r="E120" s="127" t="s">
        <v>62</v>
      </c>
      <c r="F120" s="214" t="s">
        <v>150</v>
      </c>
      <c r="G120" s="215"/>
      <c r="H120" s="215"/>
      <c r="I120" s="215"/>
      <c r="J120" s="127" t="s">
        <v>151</v>
      </c>
      <c r="K120" s="127" t="s">
        <v>152</v>
      </c>
      <c r="L120" s="214" t="s">
        <v>153</v>
      </c>
      <c r="M120" s="215"/>
      <c r="N120" s="214" t="s">
        <v>154</v>
      </c>
      <c r="O120" s="215"/>
      <c r="P120" s="215"/>
      <c r="Q120" s="216"/>
      <c r="R120" s="128"/>
      <c r="T120" s="66" t="s">
        <v>155</v>
      </c>
      <c r="U120" s="67" t="s">
        <v>44</v>
      </c>
      <c r="V120" s="67" t="s">
        <v>156</v>
      </c>
      <c r="W120" s="67" t="s">
        <v>157</v>
      </c>
      <c r="X120" s="67" t="s">
        <v>158</v>
      </c>
      <c r="Y120" s="67" t="s">
        <v>159</v>
      </c>
      <c r="Z120" s="67" t="s">
        <v>160</v>
      </c>
      <c r="AA120" s="68" t="s">
        <v>161</v>
      </c>
    </row>
    <row r="121" spans="2:63" s="6" customFormat="1" ht="30" customHeight="1">
      <c r="B121" s="23"/>
      <c r="C121" s="71" t="s">
        <v>122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30">
        <f>$BK$121</f>
        <v>0</v>
      </c>
      <c r="O121" s="182"/>
      <c r="P121" s="182"/>
      <c r="Q121" s="182"/>
      <c r="R121" s="25"/>
      <c r="T121" s="70"/>
      <c r="U121" s="38"/>
      <c r="V121" s="38"/>
      <c r="W121" s="129">
        <f>$W$122+$W$138+$W$141</f>
        <v>0</v>
      </c>
      <c r="X121" s="38"/>
      <c r="Y121" s="129">
        <f>$Y$122+$Y$138+$Y$141</f>
        <v>46.68</v>
      </c>
      <c r="Z121" s="38"/>
      <c r="AA121" s="130">
        <f>$AA$122+$AA$138+$AA$141</f>
        <v>13.840000000000002</v>
      </c>
      <c r="AT121" s="6" t="s">
        <v>79</v>
      </c>
      <c r="AU121" s="6" t="s">
        <v>127</v>
      </c>
      <c r="BK121" s="131">
        <f>$BK$122+$BK$138+$BK$141</f>
        <v>0</v>
      </c>
    </row>
    <row r="122" spans="2:63" s="132" customFormat="1" ht="37.5" customHeight="1">
      <c r="B122" s="133"/>
      <c r="C122" s="134"/>
      <c r="D122" s="135" t="s">
        <v>128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26">
        <f>$BK$122</f>
        <v>0</v>
      </c>
      <c r="O122" s="227"/>
      <c r="P122" s="227"/>
      <c r="Q122" s="227"/>
      <c r="R122" s="136"/>
      <c r="T122" s="137"/>
      <c r="U122" s="134"/>
      <c r="V122" s="134"/>
      <c r="W122" s="138">
        <f>$W$123+$W$128+$W$131</f>
        <v>0</v>
      </c>
      <c r="X122" s="134"/>
      <c r="Y122" s="138">
        <f>$Y$123+$Y$128+$Y$131</f>
        <v>46.68</v>
      </c>
      <c r="Z122" s="134"/>
      <c r="AA122" s="139">
        <f>$AA$123+$AA$128+$AA$131</f>
        <v>13.840000000000002</v>
      </c>
      <c r="AR122" s="140" t="s">
        <v>22</v>
      </c>
      <c r="AT122" s="140" t="s">
        <v>79</v>
      </c>
      <c r="AU122" s="140" t="s">
        <v>80</v>
      </c>
      <c r="AY122" s="140" t="s">
        <v>162</v>
      </c>
      <c r="BK122" s="141">
        <f>$BK$123+$BK$128+$BK$131</f>
        <v>0</v>
      </c>
    </row>
    <row r="123" spans="2:63" s="132" customFormat="1" ht="21" customHeight="1">
      <c r="B123" s="133"/>
      <c r="C123" s="134"/>
      <c r="D123" s="142" t="s">
        <v>409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228">
        <f>$BK$123</f>
        <v>0</v>
      </c>
      <c r="O123" s="227"/>
      <c r="P123" s="227"/>
      <c r="Q123" s="227"/>
      <c r="R123" s="136"/>
      <c r="T123" s="137"/>
      <c r="U123" s="134"/>
      <c r="V123" s="134"/>
      <c r="W123" s="138">
        <f>SUM($W$124:$W$127)</f>
        <v>0</v>
      </c>
      <c r="X123" s="134"/>
      <c r="Y123" s="138">
        <f>SUM($Y$124:$Y$127)</f>
        <v>0</v>
      </c>
      <c r="Z123" s="134"/>
      <c r="AA123" s="139">
        <f>SUM($AA$124:$AA$127)</f>
        <v>13.840000000000002</v>
      </c>
      <c r="AR123" s="140" t="s">
        <v>22</v>
      </c>
      <c r="AT123" s="140" t="s">
        <v>79</v>
      </c>
      <c r="AU123" s="140" t="s">
        <v>22</v>
      </c>
      <c r="AY123" s="140" t="s">
        <v>162</v>
      </c>
      <c r="BK123" s="141">
        <f>SUM($BK$124:$BK$127)</f>
        <v>0</v>
      </c>
    </row>
    <row r="124" spans="2:65" s="6" customFormat="1" ht="15.75" customHeight="1">
      <c r="B124" s="23"/>
      <c r="C124" s="143" t="s">
        <v>395</v>
      </c>
      <c r="D124" s="143" t="s">
        <v>164</v>
      </c>
      <c r="E124" s="144" t="s">
        <v>414</v>
      </c>
      <c r="F124" s="217" t="s">
        <v>415</v>
      </c>
      <c r="G124" s="218"/>
      <c r="H124" s="218"/>
      <c r="I124" s="218"/>
      <c r="J124" s="145" t="s">
        <v>175</v>
      </c>
      <c r="K124" s="146">
        <v>40</v>
      </c>
      <c r="L124" s="219">
        <v>0</v>
      </c>
      <c r="M124" s="218"/>
      <c r="N124" s="220">
        <f>ROUND($L$124*$K$124,2)</f>
        <v>0</v>
      </c>
      <c r="O124" s="218"/>
      <c r="P124" s="218"/>
      <c r="Q124" s="218"/>
      <c r="R124" s="25"/>
      <c r="T124" s="147"/>
      <c r="U124" s="31" t="s">
        <v>45</v>
      </c>
      <c r="V124" s="24"/>
      <c r="W124" s="148">
        <f>$V$124*$K$124</f>
        <v>0</v>
      </c>
      <c r="X124" s="148">
        <v>0</v>
      </c>
      <c r="Y124" s="148">
        <f>$X$124*$K$124</f>
        <v>0</v>
      </c>
      <c r="Z124" s="148">
        <v>0.281</v>
      </c>
      <c r="AA124" s="149">
        <f>$Z$124*$K$124</f>
        <v>11.240000000000002</v>
      </c>
      <c r="AR124" s="6" t="s">
        <v>168</v>
      </c>
      <c r="AT124" s="6" t="s">
        <v>164</v>
      </c>
      <c r="AU124" s="6" t="s">
        <v>118</v>
      </c>
      <c r="AY124" s="6" t="s">
        <v>162</v>
      </c>
      <c r="BE124" s="93">
        <f>IF($U$124="základní",$N$124,0)</f>
        <v>0</v>
      </c>
      <c r="BF124" s="93">
        <f>IF($U$124="snížená",$N$124,0)</f>
        <v>0</v>
      </c>
      <c r="BG124" s="93">
        <f>IF($U$124="zákl. přenesená",$N$124,0)</f>
        <v>0</v>
      </c>
      <c r="BH124" s="93">
        <f>IF($U$124="sníž. přenesená",$N$124,0)</f>
        <v>0</v>
      </c>
      <c r="BI124" s="93">
        <f>IF($U$124="nulová",$N$124,0)</f>
        <v>0</v>
      </c>
      <c r="BJ124" s="6" t="s">
        <v>22</v>
      </c>
      <c r="BK124" s="93">
        <f>ROUND($L$124*$K$124,2)</f>
        <v>0</v>
      </c>
      <c r="BL124" s="6" t="s">
        <v>168</v>
      </c>
      <c r="BM124" s="6" t="s">
        <v>416</v>
      </c>
    </row>
    <row r="125" spans="2:65" s="6" customFormat="1" ht="27" customHeight="1">
      <c r="B125" s="23"/>
      <c r="C125" s="143" t="s">
        <v>390</v>
      </c>
      <c r="D125" s="143" t="s">
        <v>164</v>
      </c>
      <c r="E125" s="144" t="s">
        <v>417</v>
      </c>
      <c r="F125" s="217" t="s">
        <v>418</v>
      </c>
      <c r="G125" s="218"/>
      <c r="H125" s="218"/>
      <c r="I125" s="218"/>
      <c r="J125" s="145" t="s">
        <v>175</v>
      </c>
      <c r="K125" s="146">
        <v>20</v>
      </c>
      <c r="L125" s="219">
        <v>0</v>
      </c>
      <c r="M125" s="218"/>
      <c r="N125" s="220">
        <f>ROUND($L$125*$K$125,2)</f>
        <v>0</v>
      </c>
      <c r="O125" s="218"/>
      <c r="P125" s="218"/>
      <c r="Q125" s="218"/>
      <c r="R125" s="25"/>
      <c r="T125" s="147"/>
      <c r="U125" s="31" t="s">
        <v>45</v>
      </c>
      <c r="V125" s="24"/>
      <c r="W125" s="148">
        <f>$V$125*$K$125</f>
        <v>0</v>
      </c>
      <c r="X125" s="148">
        <v>0</v>
      </c>
      <c r="Y125" s="148">
        <f>$X$125*$K$125</f>
        <v>0</v>
      </c>
      <c r="Z125" s="148">
        <v>0.13</v>
      </c>
      <c r="AA125" s="149">
        <f>$Z$125*$K$125</f>
        <v>2.6</v>
      </c>
      <c r="AR125" s="6" t="s">
        <v>168</v>
      </c>
      <c r="AT125" s="6" t="s">
        <v>164</v>
      </c>
      <c r="AU125" s="6" t="s">
        <v>118</v>
      </c>
      <c r="AY125" s="6" t="s">
        <v>162</v>
      </c>
      <c r="BE125" s="93">
        <f>IF($U$125="základní",$N$125,0)</f>
        <v>0</v>
      </c>
      <c r="BF125" s="93">
        <f>IF($U$125="snížená",$N$125,0)</f>
        <v>0</v>
      </c>
      <c r="BG125" s="93">
        <f>IF($U$125="zákl. přenesená",$N$125,0)</f>
        <v>0</v>
      </c>
      <c r="BH125" s="93">
        <f>IF($U$125="sníž. přenesená",$N$125,0)</f>
        <v>0</v>
      </c>
      <c r="BI125" s="93">
        <f>IF($U$125="nulová",$N$125,0)</f>
        <v>0</v>
      </c>
      <c r="BJ125" s="6" t="s">
        <v>22</v>
      </c>
      <c r="BK125" s="93">
        <f>ROUND($L$125*$K$125,2)</f>
        <v>0</v>
      </c>
      <c r="BL125" s="6" t="s">
        <v>168</v>
      </c>
      <c r="BM125" s="6" t="s">
        <v>419</v>
      </c>
    </row>
    <row r="126" spans="2:47" s="6" customFormat="1" ht="18.75" customHeight="1">
      <c r="B126" s="23"/>
      <c r="C126" s="24"/>
      <c r="D126" s="24"/>
      <c r="E126" s="24"/>
      <c r="F126" s="221" t="s">
        <v>420</v>
      </c>
      <c r="G126" s="182"/>
      <c r="H126" s="182"/>
      <c r="I126" s="182"/>
      <c r="J126" s="24"/>
      <c r="K126" s="24"/>
      <c r="L126" s="24"/>
      <c r="M126" s="24"/>
      <c r="N126" s="24"/>
      <c r="O126" s="24"/>
      <c r="P126" s="24"/>
      <c r="Q126" s="24"/>
      <c r="R126" s="25"/>
      <c r="T126" s="64"/>
      <c r="U126" s="24"/>
      <c r="V126" s="24"/>
      <c r="W126" s="24"/>
      <c r="X126" s="24"/>
      <c r="Y126" s="24"/>
      <c r="Z126" s="24"/>
      <c r="AA126" s="65"/>
      <c r="AT126" s="6" t="s">
        <v>171</v>
      </c>
      <c r="AU126" s="6" t="s">
        <v>118</v>
      </c>
    </row>
    <row r="127" spans="2:65" s="6" customFormat="1" ht="15.75" customHeight="1">
      <c r="B127" s="23"/>
      <c r="C127" s="143" t="s">
        <v>421</v>
      </c>
      <c r="D127" s="143" t="s">
        <v>164</v>
      </c>
      <c r="E127" s="144" t="s">
        <v>422</v>
      </c>
      <c r="F127" s="217" t="s">
        <v>423</v>
      </c>
      <c r="G127" s="218"/>
      <c r="H127" s="218"/>
      <c r="I127" s="218"/>
      <c r="J127" s="145" t="s">
        <v>175</v>
      </c>
      <c r="K127" s="146">
        <v>40</v>
      </c>
      <c r="L127" s="219">
        <v>0</v>
      </c>
      <c r="M127" s="218"/>
      <c r="N127" s="220">
        <f>ROUND($L$127*$K$127,2)</f>
        <v>0</v>
      </c>
      <c r="O127" s="218"/>
      <c r="P127" s="218"/>
      <c r="Q127" s="218"/>
      <c r="R127" s="25"/>
      <c r="T127" s="147"/>
      <c r="U127" s="31" t="s">
        <v>45</v>
      </c>
      <c r="V127" s="24"/>
      <c r="W127" s="148">
        <f>$V$127*$K$127</f>
        <v>0</v>
      </c>
      <c r="X127" s="148">
        <v>0</v>
      </c>
      <c r="Y127" s="148">
        <f>$X$127*$K$127</f>
        <v>0</v>
      </c>
      <c r="Z127" s="148">
        <v>0</v>
      </c>
      <c r="AA127" s="149">
        <f>$Z$127*$K$127</f>
        <v>0</v>
      </c>
      <c r="AR127" s="6" t="s">
        <v>168</v>
      </c>
      <c r="AT127" s="6" t="s">
        <v>164</v>
      </c>
      <c r="AU127" s="6" t="s">
        <v>118</v>
      </c>
      <c r="AY127" s="6" t="s">
        <v>162</v>
      </c>
      <c r="BE127" s="93">
        <f>IF($U$127="základní",$N$127,0)</f>
        <v>0</v>
      </c>
      <c r="BF127" s="93">
        <f>IF($U$127="snížená",$N$127,0)</f>
        <v>0</v>
      </c>
      <c r="BG127" s="93">
        <f>IF($U$127="zákl. přenesená",$N$127,0)</f>
        <v>0</v>
      </c>
      <c r="BH127" s="93">
        <f>IF($U$127="sníž. přenesená",$N$127,0)</f>
        <v>0</v>
      </c>
      <c r="BI127" s="93">
        <f>IF($U$127="nulová",$N$127,0)</f>
        <v>0</v>
      </c>
      <c r="BJ127" s="6" t="s">
        <v>22</v>
      </c>
      <c r="BK127" s="93">
        <f>ROUND($L$127*$K$127,2)</f>
        <v>0</v>
      </c>
      <c r="BL127" s="6" t="s">
        <v>168</v>
      </c>
      <c r="BM127" s="6" t="s">
        <v>424</v>
      </c>
    </row>
    <row r="128" spans="2:63" s="132" customFormat="1" ht="30.75" customHeight="1">
      <c r="B128" s="133"/>
      <c r="C128" s="134"/>
      <c r="D128" s="142" t="s">
        <v>410</v>
      </c>
      <c r="E128" s="142"/>
      <c r="F128" s="142"/>
      <c r="G128" s="142"/>
      <c r="H128" s="142"/>
      <c r="I128" s="142"/>
      <c r="J128" s="142"/>
      <c r="K128" s="142"/>
      <c r="L128" s="142"/>
      <c r="M128" s="142"/>
      <c r="N128" s="228">
        <f>$BK$128</f>
        <v>0</v>
      </c>
      <c r="O128" s="227"/>
      <c r="P128" s="227"/>
      <c r="Q128" s="227"/>
      <c r="R128" s="136"/>
      <c r="T128" s="137"/>
      <c r="U128" s="134"/>
      <c r="V128" s="134"/>
      <c r="W128" s="138">
        <f>SUM($W$129:$W$130)</f>
        <v>0</v>
      </c>
      <c r="X128" s="134"/>
      <c r="Y128" s="138">
        <f>SUM($Y$129:$Y$130)</f>
        <v>6.680000000000001</v>
      </c>
      <c r="Z128" s="134"/>
      <c r="AA128" s="139">
        <f>SUM($AA$129:$AA$130)</f>
        <v>0</v>
      </c>
      <c r="AR128" s="140" t="s">
        <v>22</v>
      </c>
      <c r="AT128" s="140" t="s">
        <v>79</v>
      </c>
      <c r="AU128" s="140" t="s">
        <v>22</v>
      </c>
      <c r="AY128" s="140" t="s">
        <v>162</v>
      </c>
      <c r="BK128" s="141">
        <f>SUM($BK$129:$BK$130)</f>
        <v>0</v>
      </c>
    </row>
    <row r="129" spans="2:65" s="6" customFormat="1" ht="27" customHeight="1">
      <c r="B129" s="23"/>
      <c r="C129" s="143" t="s">
        <v>425</v>
      </c>
      <c r="D129" s="143" t="s">
        <v>164</v>
      </c>
      <c r="E129" s="144" t="s">
        <v>426</v>
      </c>
      <c r="F129" s="217" t="s">
        <v>427</v>
      </c>
      <c r="G129" s="218"/>
      <c r="H129" s="218"/>
      <c r="I129" s="218"/>
      <c r="J129" s="145" t="s">
        <v>175</v>
      </c>
      <c r="K129" s="146">
        <v>40</v>
      </c>
      <c r="L129" s="219">
        <v>0</v>
      </c>
      <c r="M129" s="218"/>
      <c r="N129" s="220">
        <f>ROUND($L$129*$K$129,2)</f>
        <v>0</v>
      </c>
      <c r="O129" s="218"/>
      <c r="P129" s="218"/>
      <c r="Q129" s="218"/>
      <c r="R129" s="25"/>
      <c r="T129" s="147"/>
      <c r="U129" s="31" t="s">
        <v>45</v>
      </c>
      <c r="V129" s="24"/>
      <c r="W129" s="148">
        <f>$V$129*$K$129</f>
        <v>0</v>
      </c>
      <c r="X129" s="148">
        <v>0.167</v>
      </c>
      <c r="Y129" s="148">
        <f>$X$129*$K$129</f>
        <v>6.680000000000001</v>
      </c>
      <c r="Z129" s="148">
        <v>0</v>
      </c>
      <c r="AA129" s="149">
        <f>$Z$129*$K$129</f>
        <v>0</v>
      </c>
      <c r="AR129" s="6" t="s">
        <v>168</v>
      </c>
      <c r="AT129" s="6" t="s">
        <v>164</v>
      </c>
      <c r="AU129" s="6" t="s">
        <v>118</v>
      </c>
      <c r="AY129" s="6" t="s">
        <v>162</v>
      </c>
      <c r="BE129" s="93">
        <f>IF($U$129="základní",$N$129,0)</f>
        <v>0</v>
      </c>
      <c r="BF129" s="93">
        <f>IF($U$129="snížená",$N$129,0)</f>
        <v>0</v>
      </c>
      <c r="BG129" s="93">
        <f>IF($U$129="zákl. přenesená",$N$129,0)</f>
        <v>0</v>
      </c>
      <c r="BH129" s="93">
        <f>IF($U$129="sníž. přenesená",$N$129,0)</f>
        <v>0</v>
      </c>
      <c r="BI129" s="93">
        <f>IF($U$129="nulová",$N$129,0)</f>
        <v>0</v>
      </c>
      <c r="BJ129" s="6" t="s">
        <v>22</v>
      </c>
      <c r="BK129" s="93">
        <f>ROUND($L$129*$K$129,2)</f>
        <v>0</v>
      </c>
      <c r="BL129" s="6" t="s">
        <v>168</v>
      </c>
      <c r="BM129" s="6" t="s">
        <v>428</v>
      </c>
    </row>
    <row r="130" spans="2:47" s="6" customFormat="1" ht="18.75" customHeight="1">
      <c r="B130" s="23"/>
      <c r="C130" s="24"/>
      <c r="D130" s="24"/>
      <c r="E130" s="24"/>
      <c r="F130" s="221" t="s">
        <v>429</v>
      </c>
      <c r="G130" s="182"/>
      <c r="H130" s="182"/>
      <c r="I130" s="182"/>
      <c r="J130" s="24"/>
      <c r="K130" s="24"/>
      <c r="L130" s="24"/>
      <c r="M130" s="24"/>
      <c r="N130" s="24"/>
      <c r="O130" s="24"/>
      <c r="P130" s="24"/>
      <c r="Q130" s="24"/>
      <c r="R130" s="25"/>
      <c r="T130" s="64"/>
      <c r="U130" s="24"/>
      <c r="V130" s="24"/>
      <c r="W130" s="24"/>
      <c r="X130" s="24"/>
      <c r="Y130" s="24"/>
      <c r="Z130" s="24"/>
      <c r="AA130" s="65"/>
      <c r="AT130" s="6" t="s">
        <v>171</v>
      </c>
      <c r="AU130" s="6" t="s">
        <v>118</v>
      </c>
    </row>
    <row r="131" spans="2:63" s="132" customFormat="1" ht="30.75" customHeight="1">
      <c r="B131" s="133"/>
      <c r="C131" s="134"/>
      <c r="D131" s="142" t="s">
        <v>411</v>
      </c>
      <c r="E131" s="142"/>
      <c r="F131" s="142"/>
      <c r="G131" s="142"/>
      <c r="H131" s="142"/>
      <c r="I131" s="142"/>
      <c r="J131" s="142"/>
      <c r="K131" s="142"/>
      <c r="L131" s="142"/>
      <c r="M131" s="142"/>
      <c r="N131" s="228">
        <f>$BK$131</f>
        <v>0</v>
      </c>
      <c r="O131" s="227"/>
      <c r="P131" s="227"/>
      <c r="Q131" s="227"/>
      <c r="R131" s="136"/>
      <c r="T131" s="137"/>
      <c r="U131" s="134"/>
      <c r="V131" s="134"/>
      <c r="W131" s="138">
        <f>SUM($W$132:$W$137)</f>
        <v>0</v>
      </c>
      <c r="X131" s="134"/>
      <c r="Y131" s="138">
        <f>SUM($Y$132:$Y$137)</f>
        <v>40</v>
      </c>
      <c r="Z131" s="134"/>
      <c r="AA131" s="139">
        <f>SUM($AA$132:$AA$137)</f>
        <v>0</v>
      </c>
      <c r="AR131" s="140" t="s">
        <v>22</v>
      </c>
      <c r="AT131" s="140" t="s">
        <v>79</v>
      </c>
      <c r="AU131" s="140" t="s">
        <v>22</v>
      </c>
      <c r="AY131" s="140" t="s">
        <v>162</v>
      </c>
      <c r="BK131" s="141">
        <f>SUM($BK$132:$BK$137)</f>
        <v>0</v>
      </c>
    </row>
    <row r="132" spans="2:65" s="6" customFormat="1" ht="27" customHeight="1">
      <c r="B132" s="23"/>
      <c r="C132" s="143" t="s">
        <v>390</v>
      </c>
      <c r="D132" s="143" t="s">
        <v>164</v>
      </c>
      <c r="E132" s="144" t="s">
        <v>430</v>
      </c>
      <c r="F132" s="217" t="s">
        <v>431</v>
      </c>
      <c r="G132" s="218"/>
      <c r="H132" s="218"/>
      <c r="I132" s="218"/>
      <c r="J132" s="145" t="s">
        <v>218</v>
      </c>
      <c r="K132" s="146">
        <v>2.6</v>
      </c>
      <c r="L132" s="219">
        <v>0</v>
      </c>
      <c r="M132" s="218"/>
      <c r="N132" s="220">
        <f>ROUND($L$132*$K$132,2)</f>
        <v>0</v>
      </c>
      <c r="O132" s="218"/>
      <c r="P132" s="218"/>
      <c r="Q132" s="218"/>
      <c r="R132" s="25"/>
      <c r="T132" s="147"/>
      <c r="U132" s="31" t="s">
        <v>45</v>
      </c>
      <c r="V132" s="24"/>
      <c r="W132" s="148">
        <f>$V$132*$K$132</f>
        <v>0</v>
      </c>
      <c r="X132" s="148">
        <v>0</v>
      </c>
      <c r="Y132" s="148">
        <f>$X$132*$K$132</f>
        <v>0</v>
      </c>
      <c r="Z132" s="148">
        <v>0</v>
      </c>
      <c r="AA132" s="149">
        <f>$Z$132*$K$132</f>
        <v>0</v>
      </c>
      <c r="AR132" s="6" t="s">
        <v>168</v>
      </c>
      <c r="AT132" s="6" t="s">
        <v>164</v>
      </c>
      <c r="AU132" s="6" t="s">
        <v>118</v>
      </c>
      <c r="AY132" s="6" t="s">
        <v>162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22</v>
      </c>
      <c r="BK132" s="93">
        <f>ROUND($L$132*$K$132,2)</f>
        <v>0</v>
      </c>
      <c r="BL132" s="6" t="s">
        <v>168</v>
      </c>
      <c r="BM132" s="6" t="s">
        <v>432</v>
      </c>
    </row>
    <row r="133" spans="2:47" s="6" customFormat="1" ht="18.75" customHeight="1">
      <c r="B133" s="23"/>
      <c r="C133" s="24"/>
      <c r="D133" s="24"/>
      <c r="E133" s="24"/>
      <c r="F133" s="221" t="s">
        <v>433</v>
      </c>
      <c r="G133" s="182"/>
      <c r="H133" s="182"/>
      <c r="I133" s="182"/>
      <c r="J133" s="24"/>
      <c r="K133" s="24"/>
      <c r="L133" s="24"/>
      <c r="M133" s="24"/>
      <c r="N133" s="24"/>
      <c r="O133" s="24"/>
      <c r="P133" s="24"/>
      <c r="Q133" s="24"/>
      <c r="R133" s="25"/>
      <c r="T133" s="64"/>
      <c r="U133" s="24"/>
      <c r="V133" s="24"/>
      <c r="W133" s="24"/>
      <c r="X133" s="24"/>
      <c r="Y133" s="24"/>
      <c r="Z133" s="24"/>
      <c r="AA133" s="65"/>
      <c r="AT133" s="6" t="s">
        <v>171</v>
      </c>
      <c r="AU133" s="6" t="s">
        <v>118</v>
      </c>
    </row>
    <row r="134" spans="2:65" s="6" customFormat="1" ht="27" customHeight="1">
      <c r="B134" s="23"/>
      <c r="C134" s="143" t="s">
        <v>390</v>
      </c>
      <c r="D134" s="143" t="s">
        <v>164</v>
      </c>
      <c r="E134" s="144" t="s">
        <v>434</v>
      </c>
      <c r="F134" s="217" t="s">
        <v>435</v>
      </c>
      <c r="G134" s="218"/>
      <c r="H134" s="218"/>
      <c r="I134" s="218"/>
      <c r="J134" s="145" t="s">
        <v>218</v>
      </c>
      <c r="K134" s="146">
        <v>26</v>
      </c>
      <c r="L134" s="219">
        <v>0</v>
      </c>
      <c r="M134" s="218"/>
      <c r="N134" s="220">
        <f>ROUND($L$134*$K$134,2)</f>
        <v>0</v>
      </c>
      <c r="O134" s="218"/>
      <c r="P134" s="218"/>
      <c r="Q134" s="218"/>
      <c r="R134" s="25"/>
      <c r="T134" s="147"/>
      <c r="U134" s="31" t="s">
        <v>45</v>
      </c>
      <c r="V134" s="24"/>
      <c r="W134" s="148">
        <f>$V$134*$K$134</f>
        <v>0</v>
      </c>
      <c r="X134" s="148">
        <v>0</v>
      </c>
      <c r="Y134" s="148">
        <f>$X$134*$K$134</f>
        <v>0</v>
      </c>
      <c r="Z134" s="148">
        <v>0</v>
      </c>
      <c r="AA134" s="149">
        <f>$Z$134*$K$134</f>
        <v>0</v>
      </c>
      <c r="AR134" s="6" t="s">
        <v>168</v>
      </c>
      <c r="AT134" s="6" t="s">
        <v>164</v>
      </c>
      <c r="AU134" s="6" t="s">
        <v>118</v>
      </c>
      <c r="AY134" s="6" t="s">
        <v>162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168</v>
      </c>
      <c r="BM134" s="6" t="s">
        <v>436</v>
      </c>
    </row>
    <row r="135" spans="2:65" s="6" customFormat="1" ht="27" customHeight="1">
      <c r="B135" s="23"/>
      <c r="C135" s="143" t="s">
        <v>390</v>
      </c>
      <c r="D135" s="143" t="s">
        <v>164</v>
      </c>
      <c r="E135" s="144" t="s">
        <v>437</v>
      </c>
      <c r="F135" s="217" t="s">
        <v>438</v>
      </c>
      <c r="G135" s="218"/>
      <c r="H135" s="218"/>
      <c r="I135" s="218"/>
      <c r="J135" s="145" t="s">
        <v>218</v>
      </c>
      <c r="K135" s="146">
        <v>2.6</v>
      </c>
      <c r="L135" s="219">
        <v>0</v>
      </c>
      <c r="M135" s="218"/>
      <c r="N135" s="220">
        <f>ROUND($L$135*$K$135,2)</f>
        <v>0</v>
      </c>
      <c r="O135" s="218"/>
      <c r="P135" s="218"/>
      <c r="Q135" s="218"/>
      <c r="R135" s="25"/>
      <c r="T135" s="147"/>
      <c r="U135" s="31" t="s">
        <v>45</v>
      </c>
      <c r="V135" s="24"/>
      <c r="W135" s="148">
        <f>$V$135*$K$135</f>
        <v>0</v>
      </c>
      <c r="X135" s="148">
        <v>0</v>
      </c>
      <c r="Y135" s="148">
        <f>$X$135*$K$135</f>
        <v>0</v>
      </c>
      <c r="Z135" s="148">
        <v>0</v>
      </c>
      <c r="AA135" s="149">
        <f>$Z$135*$K$135</f>
        <v>0</v>
      </c>
      <c r="AR135" s="6" t="s">
        <v>168</v>
      </c>
      <c r="AT135" s="6" t="s">
        <v>164</v>
      </c>
      <c r="AU135" s="6" t="s">
        <v>118</v>
      </c>
      <c r="AY135" s="6" t="s">
        <v>162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168</v>
      </c>
      <c r="BM135" s="6" t="s">
        <v>439</v>
      </c>
    </row>
    <row r="136" spans="2:65" s="6" customFormat="1" ht="15.75" customHeight="1">
      <c r="B136" s="23"/>
      <c r="C136" s="150" t="s">
        <v>440</v>
      </c>
      <c r="D136" s="150" t="s">
        <v>204</v>
      </c>
      <c r="E136" s="151" t="s">
        <v>441</v>
      </c>
      <c r="F136" s="222" t="s">
        <v>442</v>
      </c>
      <c r="G136" s="223"/>
      <c r="H136" s="223"/>
      <c r="I136" s="223"/>
      <c r="J136" s="152" t="s">
        <v>218</v>
      </c>
      <c r="K136" s="153">
        <v>20</v>
      </c>
      <c r="L136" s="224">
        <v>0</v>
      </c>
      <c r="M136" s="223"/>
      <c r="N136" s="225">
        <f>ROUND($L$136*$K$136,2)</f>
        <v>0</v>
      </c>
      <c r="O136" s="218"/>
      <c r="P136" s="218"/>
      <c r="Q136" s="218"/>
      <c r="R136" s="25"/>
      <c r="T136" s="147"/>
      <c r="U136" s="31" t="s">
        <v>45</v>
      </c>
      <c r="V136" s="24"/>
      <c r="W136" s="148">
        <f>$V$136*$K$136</f>
        <v>0</v>
      </c>
      <c r="X136" s="148">
        <v>1</v>
      </c>
      <c r="Y136" s="148">
        <f>$X$136*$K$136</f>
        <v>20</v>
      </c>
      <c r="Z136" s="148">
        <v>0</v>
      </c>
      <c r="AA136" s="149">
        <f>$Z$136*$K$136</f>
        <v>0</v>
      </c>
      <c r="AR136" s="6" t="s">
        <v>443</v>
      </c>
      <c r="AT136" s="6" t="s">
        <v>204</v>
      </c>
      <c r="AU136" s="6" t="s">
        <v>118</v>
      </c>
      <c r="AY136" s="6" t="s">
        <v>162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22</v>
      </c>
      <c r="BK136" s="93">
        <f>ROUND($L$136*$K$136,2)</f>
        <v>0</v>
      </c>
      <c r="BL136" s="6" t="s">
        <v>443</v>
      </c>
      <c r="BM136" s="6" t="s">
        <v>444</v>
      </c>
    </row>
    <row r="137" spans="2:65" s="6" customFormat="1" ht="15.75" customHeight="1">
      <c r="B137" s="23"/>
      <c r="C137" s="150" t="s">
        <v>445</v>
      </c>
      <c r="D137" s="150" t="s">
        <v>204</v>
      </c>
      <c r="E137" s="151" t="s">
        <v>446</v>
      </c>
      <c r="F137" s="222" t="s">
        <v>447</v>
      </c>
      <c r="G137" s="223"/>
      <c r="H137" s="223"/>
      <c r="I137" s="223"/>
      <c r="J137" s="152" t="s">
        <v>218</v>
      </c>
      <c r="K137" s="153">
        <v>20</v>
      </c>
      <c r="L137" s="224">
        <v>0</v>
      </c>
      <c r="M137" s="223"/>
      <c r="N137" s="225">
        <f>ROUND($L$137*$K$137,2)</f>
        <v>0</v>
      </c>
      <c r="O137" s="218"/>
      <c r="P137" s="218"/>
      <c r="Q137" s="218"/>
      <c r="R137" s="25"/>
      <c r="T137" s="147"/>
      <c r="U137" s="31" t="s">
        <v>45</v>
      </c>
      <c r="V137" s="24"/>
      <c r="W137" s="148">
        <f>$V$137*$K$137</f>
        <v>0</v>
      </c>
      <c r="X137" s="148">
        <v>1</v>
      </c>
      <c r="Y137" s="148">
        <f>$X$137*$K$137</f>
        <v>20</v>
      </c>
      <c r="Z137" s="148">
        <v>0</v>
      </c>
      <c r="AA137" s="149">
        <f>$Z$137*$K$137</f>
        <v>0</v>
      </c>
      <c r="AR137" s="6" t="s">
        <v>443</v>
      </c>
      <c r="AT137" s="6" t="s">
        <v>204</v>
      </c>
      <c r="AU137" s="6" t="s">
        <v>118</v>
      </c>
      <c r="AY137" s="6" t="s">
        <v>162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443</v>
      </c>
      <c r="BM137" s="6" t="s">
        <v>448</v>
      </c>
    </row>
    <row r="138" spans="2:63" s="132" customFormat="1" ht="37.5" customHeight="1">
      <c r="B138" s="133"/>
      <c r="C138" s="134"/>
      <c r="D138" s="135" t="s">
        <v>412</v>
      </c>
      <c r="E138" s="135"/>
      <c r="F138" s="135"/>
      <c r="G138" s="135"/>
      <c r="H138" s="135"/>
      <c r="I138" s="135"/>
      <c r="J138" s="135"/>
      <c r="K138" s="135"/>
      <c r="L138" s="135"/>
      <c r="M138" s="135"/>
      <c r="N138" s="226">
        <f>$BK$138</f>
        <v>0</v>
      </c>
      <c r="O138" s="227"/>
      <c r="P138" s="227"/>
      <c r="Q138" s="227"/>
      <c r="R138" s="136"/>
      <c r="T138" s="137"/>
      <c r="U138" s="134"/>
      <c r="V138" s="134"/>
      <c r="W138" s="138">
        <f>$W$139</f>
        <v>0</v>
      </c>
      <c r="X138" s="134"/>
      <c r="Y138" s="138">
        <f>$Y$139</f>
        <v>0</v>
      </c>
      <c r="Z138" s="134"/>
      <c r="AA138" s="139">
        <f>$AA$139</f>
        <v>0</v>
      </c>
      <c r="AR138" s="140" t="s">
        <v>194</v>
      </c>
      <c r="AT138" s="140" t="s">
        <v>79</v>
      </c>
      <c r="AU138" s="140" t="s">
        <v>80</v>
      </c>
      <c r="AY138" s="140" t="s">
        <v>162</v>
      </c>
      <c r="BK138" s="141">
        <f>$BK$139</f>
        <v>0</v>
      </c>
    </row>
    <row r="139" spans="2:63" s="132" customFormat="1" ht="21" customHeight="1">
      <c r="B139" s="133"/>
      <c r="C139" s="134"/>
      <c r="D139" s="142" t="s">
        <v>413</v>
      </c>
      <c r="E139" s="142"/>
      <c r="F139" s="142"/>
      <c r="G139" s="142"/>
      <c r="H139" s="142"/>
      <c r="I139" s="142"/>
      <c r="J139" s="142"/>
      <c r="K139" s="142"/>
      <c r="L139" s="142"/>
      <c r="M139" s="142"/>
      <c r="N139" s="228">
        <f>$BK$139</f>
        <v>0</v>
      </c>
      <c r="O139" s="227"/>
      <c r="P139" s="227"/>
      <c r="Q139" s="227"/>
      <c r="R139" s="136"/>
      <c r="T139" s="137"/>
      <c r="U139" s="134"/>
      <c r="V139" s="134"/>
      <c r="W139" s="138">
        <f>$W$140</f>
        <v>0</v>
      </c>
      <c r="X139" s="134"/>
      <c r="Y139" s="138">
        <f>$Y$140</f>
        <v>0</v>
      </c>
      <c r="Z139" s="134"/>
      <c r="AA139" s="139">
        <f>$AA$140</f>
        <v>0</v>
      </c>
      <c r="AR139" s="140" t="s">
        <v>194</v>
      </c>
      <c r="AT139" s="140" t="s">
        <v>79</v>
      </c>
      <c r="AU139" s="140" t="s">
        <v>22</v>
      </c>
      <c r="AY139" s="140" t="s">
        <v>162</v>
      </c>
      <c r="BK139" s="141">
        <f>$BK$140</f>
        <v>0</v>
      </c>
    </row>
    <row r="140" spans="2:65" s="6" customFormat="1" ht="27" customHeight="1">
      <c r="B140" s="23"/>
      <c r="C140" s="143" t="s">
        <v>395</v>
      </c>
      <c r="D140" s="143" t="s">
        <v>164</v>
      </c>
      <c r="E140" s="144" t="s">
        <v>449</v>
      </c>
      <c r="F140" s="217" t="s">
        <v>450</v>
      </c>
      <c r="G140" s="218"/>
      <c r="H140" s="218"/>
      <c r="I140" s="218"/>
      <c r="J140" s="145" t="s">
        <v>175</v>
      </c>
      <c r="K140" s="146">
        <v>40</v>
      </c>
      <c r="L140" s="219">
        <v>0</v>
      </c>
      <c r="M140" s="218"/>
      <c r="N140" s="220">
        <f>ROUND($L$140*$K$140,2)</f>
        <v>0</v>
      </c>
      <c r="O140" s="218"/>
      <c r="P140" s="218"/>
      <c r="Q140" s="218"/>
      <c r="R140" s="25"/>
      <c r="T140" s="147"/>
      <c r="U140" s="31" t="s">
        <v>45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</v>
      </c>
      <c r="AA140" s="149">
        <f>$Z$140*$K$140</f>
        <v>0</v>
      </c>
      <c r="AR140" s="6" t="s">
        <v>451</v>
      </c>
      <c r="AT140" s="6" t="s">
        <v>164</v>
      </c>
      <c r="AU140" s="6" t="s">
        <v>118</v>
      </c>
      <c r="AY140" s="6" t="s">
        <v>162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451</v>
      </c>
      <c r="BM140" s="6" t="s">
        <v>452</v>
      </c>
    </row>
    <row r="141" spans="2:63" s="6" customFormat="1" ht="51" customHeight="1">
      <c r="B141" s="23"/>
      <c r="C141" s="24"/>
      <c r="D141" s="135" t="s">
        <v>265</v>
      </c>
      <c r="E141" s="24"/>
      <c r="F141" s="24"/>
      <c r="G141" s="24"/>
      <c r="H141" s="24"/>
      <c r="I141" s="24"/>
      <c r="J141" s="24"/>
      <c r="K141" s="24"/>
      <c r="L141" s="24"/>
      <c r="M141" s="24"/>
      <c r="N141" s="226">
        <f>$BK$141</f>
        <v>0</v>
      </c>
      <c r="O141" s="182"/>
      <c r="P141" s="182"/>
      <c r="Q141" s="182"/>
      <c r="R141" s="25"/>
      <c r="T141" s="154"/>
      <c r="U141" s="43"/>
      <c r="V141" s="43"/>
      <c r="W141" s="43"/>
      <c r="X141" s="43"/>
      <c r="Y141" s="43"/>
      <c r="Z141" s="43"/>
      <c r="AA141" s="45"/>
      <c r="AT141" s="6" t="s">
        <v>79</v>
      </c>
      <c r="AU141" s="6" t="s">
        <v>80</v>
      </c>
      <c r="AY141" s="6" t="s">
        <v>266</v>
      </c>
      <c r="BK141" s="93">
        <v>0</v>
      </c>
    </row>
    <row r="142" spans="2:18" s="6" customFormat="1" ht="7.5" customHeight="1">
      <c r="B142" s="46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8"/>
    </row>
    <row r="176" s="2" customFormat="1" ht="14.25" customHeight="1"/>
  </sheetData>
  <sheetProtection password="CC35" sheet="1" objects="1" scenarios="1" formatColumns="0" formatRows="0" sort="0" autoFilter="0"/>
  <mergeCells count="109">
    <mergeCell ref="N128:Q128"/>
    <mergeCell ref="F133:I133"/>
    <mergeCell ref="N141:Q141"/>
    <mergeCell ref="H1:K1"/>
    <mergeCell ref="S2:AC2"/>
    <mergeCell ref="F140:I140"/>
    <mergeCell ref="L140:M140"/>
    <mergeCell ref="N140:Q140"/>
    <mergeCell ref="N121:Q121"/>
    <mergeCell ref="N122:Q122"/>
    <mergeCell ref="N123:Q123"/>
    <mergeCell ref="N138:Q138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0:I130"/>
    <mergeCell ref="F132:I132"/>
    <mergeCell ref="L132:M132"/>
    <mergeCell ref="N132:Q132"/>
    <mergeCell ref="N131:Q131"/>
    <mergeCell ref="F125:I125"/>
    <mergeCell ref="L125:M125"/>
    <mergeCell ref="N125:Q125"/>
    <mergeCell ref="F126:I126"/>
    <mergeCell ref="F127:I127"/>
    <mergeCell ref="L127:M127"/>
    <mergeCell ref="N127:Q127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6"/>
  <sheetViews>
    <sheetView showGridLines="0" zoomScalePageLayoutView="0" workbookViewId="0" topLeftCell="A1">
      <pane ySplit="1" topLeftCell="A47" activePane="bottomLeft" state="frozen"/>
      <selection pane="topLeft" activeCell="A1" sqref="A1"/>
      <selection pane="bottomLeft" activeCell="A40" sqref="A40:IV7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554</v>
      </c>
      <c r="G1" s="159"/>
      <c r="H1" s="229" t="s">
        <v>555</v>
      </c>
      <c r="I1" s="229"/>
      <c r="J1" s="229"/>
      <c r="K1" s="229"/>
      <c r="L1" s="159" t="s">
        <v>556</v>
      </c>
      <c r="M1" s="157"/>
      <c r="N1" s="157"/>
      <c r="O1" s="158" t="s">
        <v>117</v>
      </c>
      <c r="P1" s="157"/>
      <c r="Q1" s="157"/>
      <c r="R1" s="157"/>
      <c r="S1" s="159" t="s">
        <v>557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1" t="s">
        <v>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S2" s="200" t="s">
        <v>6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2" t="s">
        <v>102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118</v>
      </c>
    </row>
    <row r="4" spans="2:46" s="2" customFormat="1" ht="37.5" customHeight="1">
      <c r="B4" s="10"/>
      <c r="C4" s="163" t="s">
        <v>119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3" t="str">
        <f>'Rekapitulace stavby'!$K$6</f>
        <v>UK-stavební práce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1"/>
      <c r="R6" s="12"/>
    </row>
    <row r="7" spans="2:18" s="6" customFormat="1" ht="33.75" customHeight="1">
      <c r="B7" s="23"/>
      <c r="C7" s="24"/>
      <c r="D7" s="17" t="s">
        <v>120</v>
      </c>
      <c r="E7" s="24"/>
      <c r="F7" s="169" t="s">
        <v>453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04" t="str">
        <f>'Rekapitulace stavby'!$AN$8</f>
        <v>23.10.2016</v>
      </c>
      <c r="P9" s="182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8" t="s">
        <v>31</v>
      </c>
      <c r="P11" s="182"/>
      <c r="Q11" s="24"/>
      <c r="R11" s="25"/>
    </row>
    <row r="12" spans="2:18" s="6" customFormat="1" ht="18.75" customHeight="1">
      <c r="B12" s="23"/>
      <c r="C12" s="24"/>
      <c r="D12" s="24"/>
      <c r="E12" s="16" t="s">
        <v>32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68" t="s">
        <v>34</v>
      </c>
      <c r="P12" s="182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5" t="str">
        <f>IF('Rekapitulace stavby'!$AN$13="","",'Rekapitulace stavby'!$AN$13)</f>
        <v>Vyplň údaj</v>
      </c>
      <c r="P14" s="182"/>
      <c r="Q14" s="24"/>
      <c r="R14" s="25"/>
    </row>
    <row r="15" spans="2:18" s="6" customFormat="1" ht="18.75" customHeight="1">
      <c r="B15" s="23"/>
      <c r="C15" s="24"/>
      <c r="D15" s="24"/>
      <c r="E15" s="205" t="str">
        <f>IF('Rekapitulace stavby'!$E$14="","",'Rekapitulace stavby'!$E$14)</f>
        <v>Vyplň údaj</v>
      </c>
      <c r="F15" s="182"/>
      <c r="G15" s="182"/>
      <c r="H15" s="182"/>
      <c r="I15" s="182"/>
      <c r="J15" s="182"/>
      <c r="K15" s="182"/>
      <c r="L15" s="182"/>
      <c r="M15" s="18" t="s">
        <v>33</v>
      </c>
      <c r="N15" s="24"/>
      <c r="O15" s="205" t="str">
        <f>IF('Rekapitulace stavby'!$AN$14="","",'Rekapitulace stavby'!$AN$14)</f>
        <v>Vyplň údaj</v>
      </c>
      <c r="P15" s="182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8">
        <f>IF('Rekapitulace stavby'!$AN$16="","",'Rekapitulace stavby'!$AN$16)</f>
      </c>
      <c r="P17" s="182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68">
        <f>IF('Rekapitulace stavby'!$AN$17="","",'Rekapitulace stavby'!$AN$17)</f>
      </c>
      <c r="P18" s="182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39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8">
        <f>IF('Rekapitulace stavby'!$AN$19="","",'Rekapitulace stavby'!$AN$19)</f>
      </c>
      <c r="P20" s="182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IF('Rekapitulace stavby'!$E$20="","",'Rekapitulace stavby'!$E$20)</f>
        <v> 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68">
        <f>IF('Rekapitulace stavby'!$AN$20="","",'Rekapitulace stavby'!$AN$20)</f>
      </c>
      <c r="P21" s="182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71"/>
      <c r="F24" s="206"/>
      <c r="G24" s="206"/>
      <c r="H24" s="206"/>
      <c r="I24" s="206"/>
      <c r="J24" s="206"/>
      <c r="K24" s="206"/>
      <c r="L24" s="206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122</v>
      </c>
      <c r="E27" s="24"/>
      <c r="F27" s="24"/>
      <c r="G27" s="24"/>
      <c r="H27" s="24"/>
      <c r="I27" s="24"/>
      <c r="J27" s="24"/>
      <c r="K27" s="24"/>
      <c r="L27" s="24"/>
      <c r="M27" s="172">
        <f>$N$88</f>
        <v>0</v>
      </c>
      <c r="N27" s="182"/>
      <c r="O27" s="182"/>
      <c r="P27" s="182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72">
        <f>$N$99</f>
        <v>0</v>
      </c>
      <c r="N28" s="182"/>
      <c r="O28" s="182"/>
      <c r="P28" s="182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43</v>
      </c>
      <c r="E30" s="24"/>
      <c r="F30" s="24"/>
      <c r="G30" s="24"/>
      <c r="H30" s="24"/>
      <c r="I30" s="24"/>
      <c r="J30" s="24"/>
      <c r="K30" s="24"/>
      <c r="L30" s="24"/>
      <c r="M30" s="207">
        <f>ROUND($M$27+$M$28,2)</f>
        <v>0</v>
      </c>
      <c r="N30" s="182"/>
      <c r="O30" s="182"/>
      <c r="P30" s="182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30">
        <v>0.21</v>
      </c>
      <c r="G32" s="107" t="s">
        <v>46</v>
      </c>
      <c r="H32" s="208">
        <f>(SUM($BE$99:$BE$106)+SUM($BE$124:$BE$154))</f>
        <v>0</v>
      </c>
      <c r="I32" s="182"/>
      <c r="J32" s="182"/>
      <c r="K32" s="24"/>
      <c r="L32" s="24"/>
      <c r="M32" s="208">
        <f>ROUND((SUM($BE$99:$BE$106)+SUM($BE$124:$BE$154)),2)*$F$32</f>
        <v>0</v>
      </c>
      <c r="N32" s="182"/>
      <c r="O32" s="182"/>
      <c r="P32" s="182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30">
        <v>0.15</v>
      </c>
      <c r="G33" s="107" t="s">
        <v>46</v>
      </c>
      <c r="H33" s="208">
        <f>(SUM($BF$99:$BF$106)+SUM($BF$124:$BF$154))</f>
        <v>0</v>
      </c>
      <c r="I33" s="182"/>
      <c r="J33" s="182"/>
      <c r="K33" s="24"/>
      <c r="L33" s="24"/>
      <c r="M33" s="208">
        <f>ROUND((SUM($BF$99:$BF$106)+SUM($BF$124:$BF$154)),2)*$F$33</f>
        <v>0</v>
      </c>
      <c r="N33" s="182"/>
      <c r="O33" s="182"/>
      <c r="P33" s="182"/>
      <c r="Q33" s="24"/>
      <c r="R33" s="25"/>
    </row>
    <row r="34" spans="2:18" s="6" customFormat="1" ht="15" customHeight="1" hidden="1">
      <c r="B34" s="23"/>
      <c r="C34" s="24"/>
      <c r="D34" s="24"/>
      <c r="E34" s="29" t="s">
        <v>48</v>
      </c>
      <c r="F34" s="30">
        <v>0.21</v>
      </c>
      <c r="G34" s="107" t="s">
        <v>46</v>
      </c>
      <c r="H34" s="208">
        <f>(SUM($BG$99:$BG$106)+SUM($BG$124:$BG$154))</f>
        <v>0</v>
      </c>
      <c r="I34" s="182"/>
      <c r="J34" s="182"/>
      <c r="K34" s="24"/>
      <c r="L34" s="24"/>
      <c r="M34" s="208">
        <v>0</v>
      </c>
      <c r="N34" s="182"/>
      <c r="O34" s="182"/>
      <c r="P34" s="182"/>
      <c r="Q34" s="24"/>
      <c r="R34" s="25"/>
    </row>
    <row r="35" spans="2:18" s="6" customFormat="1" ht="15" customHeight="1" hidden="1">
      <c r="B35" s="23"/>
      <c r="C35" s="24"/>
      <c r="D35" s="24"/>
      <c r="E35" s="29" t="s">
        <v>49</v>
      </c>
      <c r="F35" s="30">
        <v>0.15</v>
      </c>
      <c r="G35" s="107" t="s">
        <v>46</v>
      </c>
      <c r="H35" s="208">
        <f>(SUM($BH$99:$BH$106)+SUM($BH$124:$BH$154))</f>
        <v>0</v>
      </c>
      <c r="I35" s="182"/>
      <c r="J35" s="182"/>
      <c r="K35" s="24"/>
      <c r="L35" s="24"/>
      <c r="M35" s="208">
        <v>0</v>
      </c>
      <c r="N35" s="182"/>
      <c r="O35" s="182"/>
      <c r="P35" s="182"/>
      <c r="Q35" s="24"/>
      <c r="R35" s="25"/>
    </row>
    <row r="36" spans="2:18" s="6" customFormat="1" ht="15" customHeight="1" hidden="1">
      <c r="B36" s="23"/>
      <c r="C36" s="24"/>
      <c r="D36" s="24"/>
      <c r="E36" s="29" t="s">
        <v>50</v>
      </c>
      <c r="F36" s="30">
        <v>0</v>
      </c>
      <c r="G36" s="107" t="s">
        <v>46</v>
      </c>
      <c r="H36" s="208">
        <f>(SUM($BI$99:$BI$106)+SUM($BI$124:$BI$154))</f>
        <v>0</v>
      </c>
      <c r="I36" s="182"/>
      <c r="J36" s="182"/>
      <c r="K36" s="24"/>
      <c r="L36" s="24"/>
      <c r="M36" s="208">
        <v>0</v>
      </c>
      <c r="N36" s="182"/>
      <c r="O36" s="182"/>
      <c r="P36" s="182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51</v>
      </c>
      <c r="E38" s="35"/>
      <c r="F38" s="35"/>
      <c r="G38" s="108" t="s">
        <v>52</v>
      </c>
      <c r="H38" s="36" t="s">
        <v>53</v>
      </c>
      <c r="I38" s="35"/>
      <c r="J38" s="35"/>
      <c r="K38" s="35"/>
      <c r="L38" s="180">
        <f>SUM($M$30:$M$36)</f>
        <v>0</v>
      </c>
      <c r="M38" s="179"/>
      <c r="N38" s="179"/>
      <c r="O38" s="179"/>
      <c r="P38" s="181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 hidden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 hidden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 hidden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 hidden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 hidden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 hidden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 hidden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 hidden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 hidden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 hidden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 hidden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 hidden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 hidden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 hidden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 hidden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 hidden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 hidden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 hidden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 hidden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 hidden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 hidden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 hidden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 hidden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 hidden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 hidden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 hidden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 hidden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 hidden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 hidden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 hidden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 hidden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 hidden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ht="14.25" customHeight="1" hidden="1"/>
    <row r="73" ht="14.25" customHeight="1" hidden="1"/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3" t="s">
        <v>123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3" t="str">
        <f>$F$6</f>
        <v>UK-stavební práce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24"/>
      <c r="R78" s="25"/>
      <c r="T78" s="24"/>
      <c r="U78" s="24"/>
    </row>
    <row r="79" spans="2:21" s="6" customFormat="1" ht="37.5" customHeight="1">
      <c r="B79" s="23"/>
      <c r="C79" s="57" t="s">
        <v>120</v>
      </c>
      <c r="D79" s="24"/>
      <c r="E79" s="24"/>
      <c r="F79" s="183" t="str">
        <f>$F$7</f>
        <v>B - Zdravotechnika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09" t="str">
        <f>IF($O$9="","",$O$9)</f>
        <v>23.10.2016</v>
      </c>
      <c r="N81" s="182"/>
      <c r="O81" s="182"/>
      <c r="P81" s="182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Univerzita Karlova - Správa budov a zařízení</v>
      </c>
      <c r="G83" s="24"/>
      <c r="H83" s="24"/>
      <c r="I83" s="24"/>
      <c r="J83" s="24"/>
      <c r="K83" s="18" t="s">
        <v>37</v>
      </c>
      <c r="L83" s="24"/>
      <c r="M83" s="168" t="str">
        <f>$E$18</f>
        <v> </v>
      </c>
      <c r="N83" s="182"/>
      <c r="O83" s="182"/>
      <c r="P83" s="182"/>
      <c r="Q83" s="182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39</v>
      </c>
      <c r="L84" s="24"/>
      <c r="M84" s="168" t="str">
        <f>$E$21</f>
        <v> </v>
      </c>
      <c r="N84" s="182"/>
      <c r="O84" s="182"/>
      <c r="P84" s="182"/>
      <c r="Q84" s="182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10" t="s">
        <v>124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10" t="s">
        <v>125</v>
      </c>
      <c r="O86" s="182"/>
      <c r="P86" s="182"/>
      <c r="Q86" s="182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126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1">
        <f>$N$124</f>
        <v>0</v>
      </c>
      <c r="O88" s="182"/>
      <c r="P88" s="182"/>
      <c r="Q88" s="182"/>
      <c r="R88" s="25"/>
      <c r="T88" s="24"/>
      <c r="U88" s="24"/>
      <c r="AU88" s="6" t="s">
        <v>127</v>
      </c>
    </row>
    <row r="89" spans="2:21" s="76" customFormat="1" ht="25.5" customHeight="1">
      <c r="B89" s="112"/>
      <c r="C89" s="113"/>
      <c r="D89" s="113" t="s">
        <v>128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11">
        <f>$N$125</f>
        <v>0</v>
      </c>
      <c r="O89" s="212"/>
      <c r="P89" s="212"/>
      <c r="Q89" s="212"/>
      <c r="R89" s="114"/>
      <c r="T89" s="113"/>
      <c r="U89" s="113"/>
    </row>
    <row r="90" spans="2:21" s="115" customFormat="1" ht="21" customHeight="1">
      <c r="B90" s="116"/>
      <c r="C90" s="89"/>
      <c r="D90" s="89" t="s">
        <v>129</v>
      </c>
      <c r="E90" s="89"/>
      <c r="F90" s="89"/>
      <c r="G90" s="89"/>
      <c r="H90" s="89"/>
      <c r="I90" s="89"/>
      <c r="J90" s="89"/>
      <c r="K90" s="89"/>
      <c r="L90" s="89"/>
      <c r="M90" s="89"/>
      <c r="N90" s="196">
        <f>$N$126</f>
        <v>0</v>
      </c>
      <c r="O90" s="213"/>
      <c r="P90" s="213"/>
      <c r="Q90" s="213"/>
      <c r="R90" s="117"/>
      <c r="T90" s="89"/>
      <c r="U90" s="89"/>
    </row>
    <row r="91" spans="2:21" s="115" customFormat="1" ht="21" customHeight="1">
      <c r="B91" s="116"/>
      <c r="C91" s="89"/>
      <c r="D91" s="89" t="s">
        <v>131</v>
      </c>
      <c r="E91" s="89"/>
      <c r="F91" s="89"/>
      <c r="G91" s="89"/>
      <c r="H91" s="89"/>
      <c r="I91" s="89"/>
      <c r="J91" s="89"/>
      <c r="K91" s="89"/>
      <c r="L91" s="89"/>
      <c r="M91" s="89"/>
      <c r="N91" s="196">
        <f>$N$130</f>
        <v>0</v>
      </c>
      <c r="O91" s="213"/>
      <c r="P91" s="213"/>
      <c r="Q91" s="213"/>
      <c r="R91" s="117"/>
      <c r="T91" s="89"/>
      <c r="U91" s="89"/>
    </row>
    <row r="92" spans="2:21" s="115" customFormat="1" ht="21" customHeight="1">
      <c r="B92" s="116"/>
      <c r="C92" s="89"/>
      <c r="D92" s="89" t="s">
        <v>132</v>
      </c>
      <c r="E92" s="89"/>
      <c r="F92" s="89"/>
      <c r="G92" s="89"/>
      <c r="H92" s="89"/>
      <c r="I92" s="89"/>
      <c r="J92" s="89"/>
      <c r="K92" s="89"/>
      <c r="L92" s="89"/>
      <c r="M92" s="89"/>
      <c r="N92" s="196">
        <f>$N$134</f>
        <v>0</v>
      </c>
      <c r="O92" s="213"/>
      <c r="P92" s="213"/>
      <c r="Q92" s="213"/>
      <c r="R92" s="117"/>
      <c r="T92" s="89"/>
      <c r="U92" s="89"/>
    </row>
    <row r="93" spans="2:21" s="76" customFormat="1" ht="25.5" customHeight="1">
      <c r="B93" s="112"/>
      <c r="C93" s="113"/>
      <c r="D93" s="113" t="s">
        <v>133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11">
        <f>$N$136</f>
        <v>0</v>
      </c>
      <c r="O93" s="212"/>
      <c r="P93" s="212"/>
      <c r="Q93" s="212"/>
      <c r="R93" s="114"/>
      <c r="T93" s="113"/>
      <c r="U93" s="113"/>
    </row>
    <row r="94" spans="2:21" s="115" customFormat="1" ht="21" customHeight="1">
      <c r="B94" s="116"/>
      <c r="C94" s="89"/>
      <c r="D94" s="89" t="s">
        <v>454</v>
      </c>
      <c r="E94" s="89"/>
      <c r="F94" s="89"/>
      <c r="G94" s="89"/>
      <c r="H94" s="89"/>
      <c r="I94" s="89"/>
      <c r="J94" s="89"/>
      <c r="K94" s="89"/>
      <c r="L94" s="89"/>
      <c r="M94" s="89"/>
      <c r="N94" s="196">
        <f>$N$137</f>
        <v>0</v>
      </c>
      <c r="O94" s="213"/>
      <c r="P94" s="213"/>
      <c r="Q94" s="213"/>
      <c r="R94" s="117"/>
      <c r="T94" s="89"/>
      <c r="U94" s="89"/>
    </row>
    <row r="95" spans="2:21" s="115" customFormat="1" ht="21" customHeight="1">
      <c r="B95" s="116"/>
      <c r="C95" s="89"/>
      <c r="D95" s="89" t="s">
        <v>455</v>
      </c>
      <c r="E95" s="89"/>
      <c r="F95" s="89"/>
      <c r="G95" s="89"/>
      <c r="H95" s="89"/>
      <c r="I95" s="89"/>
      <c r="J95" s="89"/>
      <c r="K95" s="89"/>
      <c r="L95" s="89"/>
      <c r="M95" s="89"/>
      <c r="N95" s="196">
        <f>$N$143</f>
        <v>0</v>
      </c>
      <c r="O95" s="213"/>
      <c r="P95" s="213"/>
      <c r="Q95" s="213"/>
      <c r="R95" s="117"/>
      <c r="T95" s="89"/>
      <c r="U95" s="89"/>
    </row>
    <row r="96" spans="2:21" s="115" customFormat="1" ht="21" customHeight="1">
      <c r="B96" s="116"/>
      <c r="C96" s="89"/>
      <c r="D96" s="89" t="s">
        <v>456</v>
      </c>
      <c r="E96" s="89"/>
      <c r="F96" s="89"/>
      <c r="G96" s="89"/>
      <c r="H96" s="89"/>
      <c r="I96" s="89"/>
      <c r="J96" s="89"/>
      <c r="K96" s="89"/>
      <c r="L96" s="89"/>
      <c r="M96" s="89"/>
      <c r="N96" s="196">
        <f>$N$147</f>
        <v>0</v>
      </c>
      <c r="O96" s="213"/>
      <c r="P96" s="213"/>
      <c r="Q96" s="213"/>
      <c r="R96" s="117"/>
      <c r="T96" s="89"/>
      <c r="U96" s="89"/>
    </row>
    <row r="97" spans="2:21" s="115" customFormat="1" ht="21" customHeight="1">
      <c r="B97" s="116"/>
      <c r="C97" s="89"/>
      <c r="D97" s="89" t="s">
        <v>134</v>
      </c>
      <c r="E97" s="89"/>
      <c r="F97" s="89"/>
      <c r="G97" s="89"/>
      <c r="H97" s="89"/>
      <c r="I97" s="89"/>
      <c r="J97" s="89"/>
      <c r="K97" s="89"/>
      <c r="L97" s="89"/>
      <c r="M97" s="89"/>
      <c r="N97" s="196">
        <f>$N$152</f>
        <v>0</v>
      </c>
      <c r="O97" s="213"/>
      <c r="P97" s="213"/>
      <c r="Q97" s="213"/>
      <c r="R97" s="117"/>
      <c r="T97" s="89"/>
      <c r="U97" s="89"/>
    </row>
    <row r="98" spans="2:21" s="6" customFormat="1" ht="22.5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T98" s="24"/>
      <c r="U98" s="24"/>
    </row>
    <row r="99" spans="2:21" s="6" customFormat="1" ht="30" customHeight="1">
      <c r="B99" s="23"/>
      <c r="C99" s="71" t="s">
        <v>138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01">
        <f>ROUND($N$100+$N$101+$N$102+$N$103+$N$104+$N$105,2)</f>
        <v>0</v>
      </c>
      <c r="O99" s="182"/>
      <c r="P99" s="182"/>
      <c r="Q99" s="182"/>
      <c r="R99" s="25"/>
      <c r="T99" s="118"/>
      <c r="U99" s="119" t="s">
        <v>44</v>
      </c>
    </row>
    <row r="100" spans="2:62" s="6" customFormat="1" ht="18.75" customHeight="1">
      <c r="B100" s="23"/>
      <c r="C100" s="24"/>
      <c r="D100" s="197" t="s">
        <v>139</v>
      </c>
      <c r="E100" s="182"/>
      <c r="F100" s="182"/>
      <c r="G100" s="182"/>
      <c r="H100" s="182"/>
      <c r="I100" s="24"/>
      <c r="J100" s="24"/>
      <c r="K100" s="24"/>
      <c r="L100" s="24"/>
      <c r="M100" s="24"/>
      <c r="N100" s="195">
        <f>ROUND($N$88*$T$100,2)</f>
        <v>0</v>
      </c>
      <c r="O100" s="182"/>
      <c r="P100" s="182"/>
      <c r="Q100" s="182"/>
      <c r="R100" s="25"/>
      <c r="T100" s="120"/>
      <c r="U100" s="121" t="s">
        <v>45</v>
      </c>
      <c r="AY100" s="6" t="s">
        <v>140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62" s="6" customFormat="1" ht="18.75" customHeight="1">
      <c r="B101" s="23"/>
      <c r="C101" s="24"/>
      <c r="D101" s="197" t="s">
        <v>141</v>
      </c>
      <c r="E101" s="182"/>
      <c r="F101" s="182"/>
      <c r="G101" s="182"/>
      <c r="H101" s="182"/>
      <c r="I101" s="24"/>
      <c r="J101" s="24"/>
      <c r="K101" s="24"/>
      <c r="L101" s="24"/>
      <c r="M101" s="24"/>
      <c r="N101" s="195">
        <f>ROUND($N$88*$T$101,2)</f>
        <v>0</v>
      </c>
      <c r="O101" s="182"/>
      <c r="P101" s="182"/>
      <c r="Q101" s="182"/>
      <c r="R101" s="25"/>
      <c r="T101" s="120"/>
      <c r="U101" s="121" t="s">
        <v>45</v>
      </c>
      <c r="AY101" s="6" t="s">
        <v>140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22</v>
      </c>
    </row>
    <row r="102" spans="2:62" s="6" customFormat="1" ht="18.75" customHeight="1">
      <c r="B102" s="23"/>
      <c r="C102" s="24"/>
      <c r="D102" s="197" t="s">
        <v>142</v>
      </c>
      <c r="E102" s="182"/>
      <c r="F102" s="182"/>
      <c r="G102" s="182"/>
      <c r="H102" s="182"/>
      <c r="I102" s="24"/>
      <c r="J102" s="24"/>
      <c r="K102" s="24"/>
      <c r="L102" s="24"/>
      <c r="M102" s="24"/>
      <c r="N102" s="195">
        <f>ROUND($N$88*$T$102,2)</f>
        <v>0</v>
      </c>
      <c r="O102" s="182"/>
      <c r="P102" s="182"/>
      <c r="Q102" s="182"/>
      <c r="R102" s="25"/>
      <c r="T102" s="120"/>
      <c r="U102" s="121" t="s">
        <v>45</v>
      </c>
      <c r="AY102" s="6" t="s">
        <v>140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22</v>
      </c>
    </row>
    <row r="103" spans="2:62" s="6" customFormat="1" ht="18.75" customHeight="1">
      <c r="B103" s="23"/>
      <c r="C103" s="24"/>
      <c r="D103" s="197" t="s">
        <v>143</v>
      </c>
      <c r="E103" s="182"/>
      <c r="F103" s="182"/>
      <c r="G103" s="182"/>
      <c r="H103" s="182"/>
      <c r="I103" s="24"/>
      <c r="J103" s="24"/>
      <c r="K103" s="24"/>
      <c r="L103" s="24"/>
      <c r="M103" s="24"/>
      <c r="N103" s="195">
        <f>ROUND($N$88*$T$103,2)</f>
        <v>0</v>
      </c>
      <c r="O103" s="182"/>
      <c r="P103" s="182"/>
      <c r="Q103" s="182"/>
      <c r="R103" s="25"/>
      <c r="T103" s="120"/>
      <c r="U103" s="121" t="s">
        <v>45</v>
      </c>
      <c r="AY103" s="6" t="s">
        <v>140</v>
      </c>
      <c r="BE103" s="93">
        <f>IF($U$103="základní",$N$103,0)</f>
        <v>0</v>
      </c>
      <c r="BF103" s="93">
        <f>IF($U$103="snížená",$N$103,0)</f>
        <v>0</v>
      </c>
      <c r="BG103" s="93">
        <f>IF($U$103="zákl. přenesená",$N$103,0)</f>
        <v>0</v>
      </c>
      <c r="BH103" s="93">
        <f>IF($U$103="sníž. přenesená",$N$103,0)</f>
        <v>0</v>
      </c>
      <c r="BI103" s="93">
        <f>IF($U$103="nulová",$N$103,0)</f>
        <v>0</v>
      </c>
      <c r="BJ103" s="6" t="s">
        <v>22</v>
      </c>
    </row>
    <row r="104" spans="2:62" s="6" customFormat="1" ht="18.75" customHeight="1">
      <c r="B104" s="23"/>
      <c r="C104" s="24"/>
      <c r="D104" s="197" t="s">
        <v>144</v>
      </c>
      <c r="E104" s="182"/>
      <c r="F104" s="182"/>
      <c r="G104" s="182"/>
      <c r="H104" s="182"/>
      <c r="I104" s="24"/>
      <c r="J104" s="24"/>
      <c r="K104" s="24"/>
      <c r="L104" s="24"/>
      <c r="M104" s="24"/>
      <c r="N104" s="195">
        <f>ROUND($N$88*$T$104,2)</f>
        <v>0</v>
      </c>
      <c r="O104" s="182"/>
      <c r="P104" s="182"/>
      <c r="Q104" s="182"/>
      <c r="R104" s="25"/>
      <c r="T104" s="120"/>
      <c r="U104" s="121" t="s">
        <v>45</v>
      </c>
      <c r="AY104" s="6" t="s">
        <v>140</v>
      </c>
      <c r="BE104" s="93">
        <f>IF($U$104="základní",$N$104,0)</f>
        <v>0</v>
      </c>
      <c r="BF104" s="93">
        <f>IF($U$104="snížená",$N$104,0)</f>
        <v>0</v>
      </c>
      <c r="BG104" s="93">
        <f>IF($U$104="zákl. přenesená",$N$104,0)</f>
        <v>0</v>
      </c>
      <c r="BH104" s="93">
        <f>IF($U$104="sníž. přenesená",$N$104,0)</f>
        <v>0</v>
      </c>
      <c r="BI104" s="93">
        <f>IF($U$104="nulová",$N$104,0)</f>
        <v>0</v>
      </c>
      <c r="BJ104" s="6" t="s">
        <v>22</v>
      </c>
    </row>
    <row r="105" spans="2:62" s="6" customFormat="1" ht="18.75" customHeight="1">
      <c r="B105" s="23"/>
      <c r="C105" s="24"/>
      <c r="D105" s="89" t="s">
        <v>145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195">
        <f>ROUND($N$88*$T$105,2)</f>
        <v>0</v>
      </c>
      <c r="O105" s="182"/>
      <c r="P105" s="182"/>
      <c r="Q105" s="182"/>
      <c r="R105" s="25"/>
      <c r="T105" s="122"/>
      <c r="U105" s="123" t="s">
        <v>45</v>
      </c>
      <c r="AY105" s="6" t="s">
        <v>146</v>
      </c>
      <c r="BE105" s="93">
        <f>IF($U$105="základní",$N$105,0)</f>
        <v>0</v>
      </c>
      <c r="BF105" s="93">
        <f>IF($U$105="snížená",$N$105,0)</f>
        <v>0</v>
      </c>
      <c r="BG105" s="93">
        <f>IF($U$105="zákl. přenesená",$N$105,0)</f>
        <v>0</v>
      </c>
      <c r="BH105" s="93">
        <f>IF($U$105="sníž. přenesená",$N$105,0)</f>
        <v>0</v>
      </c>
      <c r="BI105" s="93">
        <f>IF($U$105="nulová",$N$105,0)</f>
        <v>0</v>
      </c>
      <c r="BJ105" s="6" t="s">
        <v>22</v>
      </c>
    </row>
    <row r="106" spans="2:21" s="6" customFormat="1" ht="14.25" customHeight="1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T106" s="24"/>
      <c r="U106" s="24"/>
    </row>
    <row r="107" spans="2:21" s="6" customFormat="1" ht="30" customHeight="1">
      <c r="B107" s="23"/>
      <c r="C107" s="100" t="s">
        <v>116</v>
      </c>
      <c r="D107" s="33"/>
      <c r="E107" s="33"/>
      <c r="F107" s="33"/>
      <c r="G107" s="33"/>
      <c r="H107" s="33"/>
      <c r="I107" s="33"/>
      <c r="J107" s="33"/>
      <c r="K107" s="33"/>
      <c r="L107" s="198">
        <f>ROUND(SUM($N$88+$N$99),2)</f>
        <v>0</v>
      </c>
      <c r="M107" s="199"/>
      <c r="N107" s="199"/>
      <c r="O107" s="199"/>
      <c r="P107" s="199"/>
      <c r="Q107" s="199"/>
      <c r="R107" s="25"/>
      <c r="T107" s="24"/>
      <c r="U107" s="24"/>
    </row>
    <row r="108" spans="2:21" s="6" customFormat="1" ht="7.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  <c r="T108" s="24"/>
      <c r="U108" s="24"/>
    </row>
    <row r="112" spans="2:18" s="6" customFormat="1" ht="7.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3" spans="2:18" s="6" customFormat="1" ht="37.5" customHeight="1">
      <c r="B113" s="23"/>
      <c r="C113" s="163" t="s">
        <v>147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30.75" customHeight="1">
      <c r="B115" s="23"/>
      <c r="C115" s="18" t="s">
        <v>17</v>
      </c>
      <c r="D115" s="24"/>
      <c r="E115" s="24"/>
      <c r="F115" s="203" t="str">
        <f>$F$6</f>
        <v>UK-stavební práce</v>
      </c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24"/>
      <c r="R115" s="25"/>
    </row>
    <row r="116" spans="2:18" s="6" customFormat="1" ht="37.5" customHeight="1">
      <c r="B116" s="23"/>
      <c r="C116" s="57" t="s">
        <v>120</v>
      </c>
      <c r="D116" s="24"/>
      <c r="E116" s="24"/>
      <c r="F116" s="183" t="str">
        <f>$F$7</f>
        <v>B - Zdravotechnika</v>
      </c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24"/>
      <c r="R116" s="25"/>
    </row>
    <row r="117" spans="2:18" s="6" customFormat="1" ht="7.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s="6" customFormat="1" ht="18.75" customHeight="1">
      <c r="B118" s="23"/>
      <c r="C118" s="18" t="s">
        <v>23</v>
      </c>
      <c r="D118" s="24"/>
      <c r="E118" s="24"/>
      <c r="F118" s="16" t="str">
        <f>$F$9</f>
        <v> </v>
      </c>
      <c r="G118" s="24"/>
      <c r="H118" s="24"/>
      <c r="I118" s="24"/>
      <c r="J118" s="24"/>
      <c r="K118" s="18" t="s">
        <v>25</v>
      </c>
      <c r="L118" s="24"/>
      <c r="M118" s="209" t="str">
        <f>IF($O$9="","",$O$9)</f>
        <v>23.10.2016</v>
      </c>
      <c r="N118" s="182"/>
      <c r="O118" s="182"/>
      <c r="P118" s="182"/>
      <c r="Q118" s="24"/>
      <c r="R118" s="25"/>
    </row>
    <row r="119" spans="2:18" s="6" customFormat="1" ht="7.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18" s="6" customFormat="1" ht="15.75" customHeight="1">
      <c r="B120" s="23"/>
      <c r="C120" s="18" t="s">
        <v>29</v>
      </c>
      <c r="D120" s="24"/>
      <c r="E120" s="24"/>
      <c r="F120" s="16" t="str">
        <f>$E$12</f>
        <v>Univerzita Karlova - Správa budov a zařízení</v>
      </c>
      <c r="G120" s="24"/>
      <c r="H120" s="24"/>
      <c r="I120" s="24"/>
      <c r="J120" s="24"/>
      <c r="K120" s="18" t="s">
        <v>37</v>
      </c>
      <c r="L120" s="24"/>
      <c r="M120" s="168" t="str">
        <f>$E$18</f>
        <v> </v>
      </c>
      <c r="N120" s="182"/>
      <c r="O120" s="182"/>
      <c r="P120" s="182"/>
      <c r="Q120" s="182"/>
      <c r="R120" s="25"/>
    </row>
    <row r="121" spans="2:18" s="6" customFormat="1" ht="15" customHeight="1">
      <c r="B121" s="23"/>
      <c r="C121" s="18" t="s">
        <v>35</v>
      </c>
      <c r="D121" s="24"/>
      <c r="E121" s="24"/>
      <c r="F121" s="16" t="str">
        <f>IF($E$15="","",$E$15)</f>
        <v>Vyplň údaj</v>
      </c>
      <c r="G121" s="24"/>
      <c r="H121" s="24"/>
      <c r="I121" s="24"/>
      <c r="J121" s="24"/>
      <c r="K121" s="18" t="s">
        <v>39</v>
      </c>
      <c r="L121" s="24"/>
      <c r="M121" s="168" t="str">
        <f>$E$21</f>
        <v> </v>
      </c>
      <c r="N121" s="182"/>
      <c r="O121" s="182"/>
      <c r="P121" s="182"/>
      <c r="Q121" s="182"/>
      <c r="R121" s="25"/>
    </row>
    <row r="122" spans="2:18" s="6" customFormat="1" ht="11.25" customHeight="1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27" s="124" customFormat="1" ht="30" customHeight="1">
      <c r="B123" s="125"/>
      <c r="C123" s="126" t="s">
        <v>148</v>
      </c>
      <c r="D123" s="127" t="s">
        <v>149</v>
      </c>
      <c r="E123" s="127" t="s">
        <v>62</v>
      </c>
      <c r="F123" s="214" t="s">
        <v>150</v>
      </c>
      <c r="G123" s="215"/>
      <c r="H123" s="215"/>
      <c r="I123" s="215"/>
      <c r="J123" s="127" t="s">
        <v>151</v>
      </c>
      <c r="K123" s="127" t="s">
        <v>152</v>
      </c>
      <c r="L123" s="214" t="s">
        <v>153</v>
      </c>
      <c r="M123" s="215"/>
      <c r="N123" s="214" t="s">
        <v>154</v>
      </c>
      <c r="O123" s="215"/>
      <c r="P123" s="215"/>
      <c r="Q123" s="216"/>
      <c r="R123" s="128"/>
      <c r="T123" s="66" t="s">
        <v>155</v>
      </c>
      <c r="U123" s="67" t="s">
        <v>44</v>
      </c>
      <c r="V123" s="67" t="s">
        <v>156</v>
      </c>
      <c r="W123" s="67" t="s">
        <v>157</v>
      </c>
      <c r="X123" s="67" t="s">
        <v>158</v>
      </c>
      <c r="Y123" s="67" t="s">
        <v>159</v>
      </c>
      <c r="Z123" s="67" t="s">
        <v>160</v>
      </c>
      <c r="AA123" s="68" t="s">
        <v>161</v>
      </c>
    </row>
    <row r="124" spans="2:63" s="6" customFormat="1" ht="30" customHeight="1">
      <c r="B124" s="23"/>
      <c r="C124" s="71" t="s">
        <v>122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30">
        <f>$BK$124</f>
        <v>0</v>
      </c>
      <c r="O124" s="182"/>
      <c r="P124" s="182"/>
      <c r="Q124" s="182"/>
      <c r="R124" s="25"/>
      <c r="T124" s="70"/>
      <c r="U124" s="38"/>
      <c r="V124" s="38"/>
      <c r="W124" s="129">
        <f>$W$125+$W$136+$W$155</f>
        <v>0</v>
      </c>
      <c r="X124" s="38"/>
      <c r="Y124" s="129">
        <f>$Y$125+$Y$136+$Y$155</f>
        <v>0.8043669999999999</v>
      </c>
      <c r="Z124" s="38"/>
      <c r="AA124" s="130">
        <f>$AA$125+$AA$136+$AA$155</f>
        <v>0.14084</v>
      </c>
      <c r="AT124" s="6" t="s">
        <v>79</v>
      </c>
      <c r="AU124" s="6" t="s">
        <v>127</v>
      </c>
      <c r="BK124" s="131">
        <f>$BK$125+$BK$136+$BK$155</f>
        <v>0</v>
      </c>
    </row>
    <row r="125" spans="2:63" s="132" customFormat="1" ht="37.5" customHeight="1">
      <c r="B125" s="133"/>
      <c r="C125" s="134"/>
      <c r="D125" s="135" t="s">
        <v>128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226">
        <f>$BK$125</f>
        <v>0</v>
      </c>
      <c r="O125" s="227"/>
      <c r="P125" s="227"/>
      <c r="Q125" s="227"/>
      <c r="R125" s="136"/>
      <c r="T125" s="137"/>
      <c r="U125" s="134"/>
      <c r="V125" s="134"/>
      <c r="W125" s="138">
        <f>$W$126+$W$130+$W$134</f>
        <v>0</v>
      </c>
      <c r="X125" s="134"/>
      <c r="Y125" s="138">
        <f>$Y$126+$Y$130+$Y$134</f>
        <v>0.7771049999999999</v>
      </c>
      <c r="Z125" s="134"/>
      <c r="AA125" s="139">
        <f>$AA$126+$AA$130+$AA$134</f>
        <v>0.0168</v>
      </c>
      <c r="AR125" s="140" t="s">
        <v>22</v>
      </c>
      <c r="AT125" s="140" t="s">
        <v>79</v>
      </c>
      <c r="AU125" s="140" t="s">
        <v>80</v>
      </c>
      <c r="AY125" s="140" t="s">
        <v>162</v>
      </c>
      <c r="BK125" s="141">
        <f>$BK$126+$BK$130+$BK$134</f>
        <v>0</v>
      </c>
    </row>
    <row r="126" spans="2:63" s="132" customFormat="1" ht="21" customHeight="1">
      <c r="B126" s="133"/>
      <c r="C126" s="134"/>
      <c r="D126" s="142" t="s">
        <v>129</v>
      </c>
      <c r="E126" s="142"/>
      <c r="F126" s="142"/>
      <c r="G126" s="142"/>
      <c r="H126" s="142"/>
      <c r="I126" s="142"/>
      <c r="J126" s="142"/>
      <c r="K126" s="142"/>
      <c r="L126" s="142"/>
      <c r="M126" s="142"/>
      <c r="N126" s="228">
        <f>$BK$126</f>
        <v>0</v>
      </c>
      <c r="O126" s="227"/>
      <c r="P126" s="227"/>
      <c r="Q126" s="227"/>
      <c r="R126" s="136"/>
      <c r="T126" s="137"/>
      <c r="U126" s="134"/>
      <c r="V126" s="134"/>
      <c r="W126" s="138">
        <f>SUM($W$127:$W$129)</f>
        <v>0</v>
      </c>
      <c r="X126" s="134"/>
      <c r="Y126" s="138">
        <f>SUM($Y$127:$Y$129)</f>
        <v>0.7771049999999999</v>
      </c>
      <c r="Z126" s="134"/>
      <c r="AA126" s="139">
        <f>SUM($AA$127:$AA$129)</f>
        <v>0</v>
      </c>
      <c r="AR126" s="140" t="s">
        <v>22</v>
      </c>
      <c r="AT126" s="140" t="s">
        <v>79</v>
      </c>
      <c r="AU126" s="140" t="s">
        <v>22</v>
      </c>
      <c r="AY126" s="140" t="s">
        <v>162</v>
      </c>
      <c r="BK126" s="141">
        <f>SUM($BK$127:$BK$129)</f>
        <v>0</v>
      </c>
    </row>
    <row r="127" spans="2:65" s="6" customFormat="1" ht="39" customHeight="1">
      <c r="B127" s="23"/>
      <c r="C127" s="143" t="s">
        <v>457</v>
      </c>
      <c r="D127" s="143" t="s">
        <v>164</v>
      </c>
      <c r="E127" s="144" t="s">
        <v>458</v>
      </c>
      <c r="F127" s="217" t="s">
        <v>459</v>
      </c>
      <c r="G127" s="218"/>
      <c r="H127" s="218"/>
      <c r="I127" s="218"/>
      <c r="J127" s="145" t="s">
        <v>277</v>
      </c>
      <c r="K127" s="146">
        <v>2.8</v>
      </c>
      <c r="L127" s="219">
        <v>0</v>
      </c>
      <c r="M127" s="218"/>
      <c r="N127" s="220">
        <f>ROUND($L$127*$K$127,2)</f>
        <v>0</v>
      </c>
      <c r="O127" s="218"/>
      <c r="P127" s="218"/>
      <c r="Q127" s="218"/>
      <c r="R127" s="25"/>
      <c r="T127" s="147"/>
      <c r="U127" s="31" t="s">
        <v>45</v>
      </c>
      <c r="V127" s="24"/>
      <c r="W127" s="148">
        <f>$V$127*$K$127</f>
        <v>0</v>
      </c>
      <c r="X127" s="148">
        <v>0.12335</v>
      </c>
      <c r="Y127" s="148">
        <f>$X$127*$K$127</f>
        <v>0.34537999999999996</v>
      </c>
      <c r="Z127" s="148">
        <v>0</v>
      </c>
      <c r="AA127" s="149">
        <f>$Z$127*$K$127</f>
        <v>0</v>
      </c>
      <c r="AR127" s="6" t="s">
        <v>168</v>
      </c>
      <c r="AT127" s="6" t="s">
        <v>164</v>
      </c>
      <c r="AU127" s="6" t="s">
        <v>118</v>
      </c>
      <c r="AY127" s="6" t="s">
        <v>162</v>
      </c>
      <c r="BE127" s="93">
        <f>IF($U$127="základní",$N$127,0)</f>
        <v>0</v>
      </c>
      <c r="BF127" s="93">
        <f>IF($U$127="snížená",$N$127,0)</f>
        <v>0</v>
      </c>
      <c r="BG127" s="93">
        <f>IF($U$127="zákl. přenesená",$N$127,0)</f>
        <v>0</v>
      </c>
      <c r="BH127" s="93">
        <f>IF($U$127="sníž. přenesená",$N$127,0)</f>
        <v>0</v>
      </c>
      <c r="BI127" s="93">
        <f>IF($U$127="nulová",$N$127,0)</f>
        <v>0</v>
      </c>
      <c r="BJ127" s="6" t="s">
        <v>22</v>
      </c>
      <c r="BK127" s="93">
        <f>ROUND($L$127*$K$127,2)</f>
        <v>0</v>
      </c>
      <c r="BL127" s="6" t="s">
        <v>168</v>
      </c>
      <c r="BM127" s="6" t="s">
        <v>460</v>
      </c>
    </row>
    <row r="128" spans="2:47" s="6" customFormat="1" ht="18.75" customHeight="1">
      <c r="B128" s="23"/>
      <c r="C128" s="24"/>
      <c r="D128" s="24"/>
      <c r="E128" s="24"/>
      <c r="F128" s="221" t="s">
        <v>461</v>
      </c>
      <c r="G128" s="182"/>
      <c r="H128" s="182"/>
      <c r="I128" s="182"/>
      <c r="J128" s="24"/>
      <c r="K128" s="24"/>
      <c r="L128" s="24"/>
      <c r="M128" s="24"/>
      <c r="N128" s="24"/>
      <c r="O128" s="24"/>
      <c r="P128" s="24"/>
      <c r="Q128" s="24"/>
      <c r="R128" s="25"/>
      <c r="T128" s="64"/>
      <c r="U128" s="24"/>
      <c r="V128" s="24"/>
      <c r="W128" s="24"/>
      <c r="X128" s="24"/>
      <c r="Y128" s="24"/>
      <c r="Z128" s="24"/>
      <c r="AA128" s="65"/>
      <c r="AT128" s="6" t="s">
        <v>171</v>
      </c>
      <c r="AU128" s="6" t="s">
        <v>118</v>
      </c>
    </row>
    <row r="129" spans="2:65" s="6" customFormat="1" ht="39" customHeight="1">
      <c r="B129" s="23"/>
      <c r="C129" s="143" t="s">
        <v>462</v>
      </c>
      <c r="D129" s="143" t="s">
        <v>164</v>
      </c>
      <c r="E129" s="144" t="s">
        <v>463</v>
      </c>
      <c r="F129" s="217" t="s">
        <v>464</v>
      </c>
      <c r="G129" s="218"/>
      <c r="H129" s="218"/>
      <c r="I129" s="218"/>
      <c r="J129" s="145" t="s">
        <v>277</v>
      </c>
      <c r="K129" s="146">
        <v>3.5</v>
      </c>
      <c r="L129" s="219">
        <v>0</v>
      </c>
      <c r="M129" s="218"/>
      <c r="N129" s="220">
        <f>ROUND($L$129*$K$129,2)</f>
        <v>0</v>
      </c>
      <c r="O129" s="218"/>
      <c r="P129" s="218"/>
      <c r="Q129" s="218"/>
      <c r="R129" s="25"/>
      <c r="T129" s="147"/>
      <c r="U129" s="31" t="s">
        <v>45</v>
      </c>
      <c r="V129" s="24"/>
      <c r="W129" s="148">
        <f>$V$129*$K$129</f>
        <v>0</v>
      </c>
      <c r="X129" s="148">
        <v>0.12335</v>
      </c>
      <c r="Y129" s="148">
        <f>$X$129*$K$129</f>
        <v>0.431725</v>
      </c>
      <c r="Z129" s="148">
        <v>0</v>
      </c>
      <c r="AA129" s="149">
        <f>$Z$129*$K$129</f>
        <v>0</v>
      </c>
      <c r="AR129" s="6" t="s">
        <v>168</v>
      </c>
      <c r="AT129" s="6" t="s">
        <v>164</v>
      </c>
      <c r="AU129" s="6" t="s">
        <v>118</v>
      </c>
      <c r="AY129" s="6" t="s">
        <v>162</v>
      </c>
      <c r="BE129" s="93">
        <f>IF($U$129="základní",$N$129,0)</f>
        <v>0</v>
      </c>
      <c r="BF129" s="93">
        <f>IF($U$129="snížená",$N$129,0)</f>
        <v>0</v>
      </c>
      <c r="BG129" s="93">
        <f>IF($U$129="zákl. přenesená",$N$129,0)</f>
        <v>0</v>
      </c>
      <c r="BH129" s="93">
        <f>IF($U$129="sníž. přenesená",$N$129,0)</f>
        <v>0</v>
      </c>
      <c r="BI129" s="93">
        <f>IF($U$129="nulová",$N$129,0)</f>
        <v>0</v>
      </c>
      <c r="BJ129" s="6" t="s">
        <v>22</v>
      </c>
      <c r="BK129" s="93">
        <f>ROUND($L$129*$K$129,2)</f>
        <v>0</v>
      </c>
      <c r="BL129" s="6" t="s">
        <v>168</v>
      </c>
      <c r="BM129" s="6" t="s">
        <v>465</v>
      </c>
    </row>
    <row r="130" spans="2:63" s="132" customFormat="1" ht="30.75" customHeight="1">
      <c r="B130" s="133"/>
      <c r="C130" s="134"/>
      <c r="D130" s="142" t="s">
        <v>131</v>
      </c>
      <c r="E130" s="142"/>
      <c r="F130" s="142"/>
      <c r="G130" s="142"/>
      <c r="H130" s="142"/>
      <c r="I130" s="142"/>
      <c r="J130" s="142"/>
      <c r="K130" s="142"/>
      <c r="L130" s="142"/>
      <c r="M130" s="142"/>
      <c r="N130" s="228">
        <f>$BK$130</f>
        <v>0</v>
      </c>
      <c r="O130" s="227"/>
      <c r="P130" s="227"/>
      <c r="Q130" s="227"/>
      <c r="R130" s="136"/>
      <c r="T130" s="137"/>
      <c r="U130" s="134"/>
      <c r="V130" s="134"/>
      <c r="W130" s="138">
        <f>SUM($W$131:$W$133)</f>
        <v>0</v>
      </c>
      <c r="X130" s="134"/>
      <c r="Y130" s="138">
        <f>SUM($Y$131:$Y$133)</f>
        <v>0</v>
      </c>
      <c r="Z130" s="134"/>
      <c r="AA130" s="139">
        <f>SUM($AA$131:$AA$133)</f>
        <v>0.0168</v>
      </c>
      <c r="AR130" s="140" t="s">
        <v>22</v>
      </c>
      <c r="AT130" s="140" t="s">
        <v>79</v>
      </c>
      <c r="AU130" s="140" t="s">
        <v>22</v>
      </c>
      <c r="AY130" s="140" t="s">
        <v>162</v>
      </c>
      <c r="BK130" s="141">
        <f>SUM($BK$131:$BK$133)</f>
        <v>0</v>
      </c>
    </row>
    <row r="131" spans="2:65" s="6" customFormat="1" ht="27" customHeight="1">
      <c r="B131" s="23"/>
      <c r="C131" s="143" t="s">
        <v>445</v>
      </c>
      <c r="D131" s="143" t="s">
        <v>164</v>
      </c>
      <c r="E131" s="144" t="s">
        <v>466</v>
      </c>
      <c r="F131" s="217" t="s">
        <v>467</v>
      </c>
      <c r="G131" s="218"/>
      <c r="H131" s="218"/>
      <c r="I131" s="218"/>
      <c r="J131" s="145" t="s">
        <v>277</v>
      </c>
      <c r="K131" s="146">
        <v>2.8</v>
      </c>
      <c r="L131" s="219">
        <v>0</v>
      </c>
      <c r="M131" s="218"/>
      <c r="N131" s="220">
        <f>ROUND($L$131*$K$131,2)</f>
        <v>0</v>
      </c>
      <c r="O131" s="218"/>
      <c r="P131" s="218"/>
      <c r="Q131" s="218"/>
      <c r="R131" s="25"/>
      <c r="T131" s="147"/>
      <c r="U131" s="31" t="s">
        <v>45</v>
      </c>
      <c r="V131" s="24"/>
      <c r="W131" s="148">
        <f>$V$131*$K$131</f>
        <v>0</v>
      </c>
      <c r="X131" s="148">
        <v>0</v>
      </c>
      <c r="Y131" s="148">
        <f>$X$131*$K$131</f>
        <v>0</v>
      </c>
      <c r="Z131" s="148">
        <v>0.006</v>
      </c>
      <c r="AA131" s="149">
        <f>$Z$131*$K$131</f>
        <v>0.0168</v>
      </c>
      <c r="AR131" s="6" t="s">
        <v>168</v>
      </c>
      <c r="AT131" s="6" t="s">
        <v>164</v>
      </c>
      <c r="AU131" s="6" t="s">
        <v>118</v>
      </c>
      <c r="AY131" s="6" t="s">
        <v>162</v>
      </c>
      <c r="BE131" s="93">
        <f>IF($U$131="základní",$N$131,0)</f>
        <v>0</v>
      </c>
      <c r="BF131" s="93">
        <f>IF($U$131="snížená",$N$131,0)</f>
        <v>0</v>
      </c>
      <c r="BG131" s="93">
        <f>IF($U$131="zákl. přenesená",$N$131,0)</f>
        <v>0</v>
      </c>
      <c r="BH131" s="93">
        <f>IF($U$131="sníž. přenesená",$N$131,0)</f>
        <v>0</v>
      </c>
      <c r="BI131" s="93">
        <f>IF($U$131="nulová",$N$131,0)</f>
        <v>0</v>
      </c>
      <c r="BJ131" s="6" t="s">
        <v>22</v>
      </c>
      <c r="BK131" s="93">
        <f>ROUND($L$131*$K$131,2)</f>
        <v>0</v>
      </c>
      <c r="BL131" s="6" t="s">
        <v>168</v>
      </c>
      <c r="BM131" s="6" t="s">
        <v>468</v>
      </c>
    </row>
    <row r="132" spans="2:47" s="6" customFormat="1" ht="18.75" customHeight="1">
      <c r="B132" s="23"/>
      <c r="C132" s="24"/>
      <c r="D132" s="24"/>
      <c r="E132" s="24"/>
      <c r="F132" s="221" t="s">
        <v>469</v>
      </c>
      <c r="G132" s="182"/>
      <c r="H132" s="182"/>
      <c r="I132" s="182"/>
      <c r="J132" s="24"/>
      <c r="K132" s="24"/>
      <c r="L132" s="24"/>
      <c r="M132" s="24"/>
      <c r="N132" s="24"/>
      <c r="O132" s="24"/>
      <c r="P132" s="24"/>
      <c r="Q132" s="24"/>
      <c r="R132" s="25"/>
      <c r="T132" s="64"/>
      <c r="U132" s="24"/>
      <c r="V132" s="24"/>
      <c r="W132" s="24"/>
      <c r="X132" s="24"/>
      <c r="Y132" s="24"/>
      <c r="Z132" s="24"/>
      <c r="AA132" s="65"/>
      <c r="AT132" s="6" t="s">
        <v>171</v>
      </c>
      <c r="AU132" s="6" t="s">
        <v>118</v>
      </c>
    </row>
    <row r="133" spans="2:65" s="6" customFormat="1" ht="27" customHeight="1">
      <c r="B133" s="23"/>
      <c r="C133" s="143" t="s">
        <v>470</v>
      </c>
      <c r="D133" s="143" t="s">
        <v>164</v>
      </c>
      <c r="E133" s="144" t="s">
        <v>471</v>
      </c>
      <c r="F133" s="217" t="s">
        <v>472</v>
      </c>
      <c r="G133" s="218"/>
      <c r="H133" s="218"/>
      <c r="I133" s="218"/>
      <c r="J133" s="145" t="s">
        <v>277</v>
      </c>
      <c r="K133" s="146">
        <v>40</v>
      </c>
      <c r="L133" s="219">
        <v>0</v>
      </c>
      <c r="M133" s="218"/>
      <c r="N133" s="220">
        <f>ROUND($L$133*$K$133,2)</f>
        <v>0</v>
      </c>
      <c r="O133" s="218"/>
      <c r="P133" s="218"/>
      <c r="Q133" s="218"/>
      <c r="R133" s="25"/>
      <c r="T133" s="147"/>
      <c r="U133" s="31" t="s">
        <v>45</v>
      </c>
      <c r="V133" s="24"/>
      <c r="W133" s="148">
        <f>$V$133*$K$133</f>
        <v>0</v>
      </c>
      <c r="X133" s="148">
        <v>0</v>
      </c>
      <c r="Y133" s="148">
        <f>$X$133*$K$133</f>
        <v>0</v>
      </c>
      <c r="Z133" s="148">
        <v>0</v>
      </c>
      <c r="AA133" s="149">
        <f>$Z$133*$K$133</f>
        <v>0</v>
      </c>
      <c r="AR133" s="6" t="s">
        <v>168</v>
      </c>
      <c r="AT133" s="6" t="s">
        <v>164</v>
      </c>
      <c r="AU133" s="6" t="s">
        <v>118</v>
      </c>
      <c r="AY133" s="6" t="s">
        <v>162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168</v>
      </c>
      <c r="BM133" s="6" t="s">
        <v>473</v>
      </c>
    </row>
    <row r="134" spans="2:63" s="132" customFormat="1" ht="30.75" customHeight="1">
      <c r="B134" s="133"/>
      <c r="C134" s="134"/>
      <c r="D134" s="142" t="s">
        <v>132</v>
      </c>
      <c r="E134" s="142"/>
      <c r="F134" s="142"/>
      <c r="G134" s="142"/>
      <c r="H134" s="142"/>
      <c r="I134" s="142"/>
      <c r="J134" s="142"/>
      <c r="K134" s="142"/>
      <c r="L134" s="142"/>
      <c r="M134" s="142"/>
      <c r="N134" s="228">
        <f>$BK$134</f>
        <v>0</v>
      </c>
      <c r="O134" s="227"/>
      <c r="P134" s="227"/>
      <c r="Q134" s="227"/>
      <c r="R134" s="136"/>
      <c r="T134" s="137"/>
      <c r="U134" s="134"/>
      <c r="V134" s="134"/>
      <c r="W134" s="138">
        <f>$W$135</f>
        <v>0</v>
      </c>
      <c r="X134" s="134"/>
      <c r="Y134" s="138">
        <f>$Y$135</f>
        <v>0</v>
      </c>
      <c r="Z134" s="134"/>
      <c r="AA134" s="139">
        <f>$AA$135</f>
        <v>0</v>
      </c>
      <c r="AR134" s="140" t="s">
        <v>22</v>
      </c>
      <c r="AT134" s="140" t="s">
        <v>79</v>
      </c>
      <c r="AU134" s="140" t="s">
        <v>22</v>
      </c>
      <c r="AY134" s="140" t="s">
        <v>162</v>
      </c>
      <c r="BK134" s="141">
        <f>$BK$135</f>
        <v>0</v>
      </c>
    </row>
    <row r="135" spans="2:65" s="6" customFormat="1" ht="15.75" customHeight="1">
      <c r="B135" s="23"/>
      <c r="C135" s="143" t="s">
        <v>22</v>
      </c>
      <c r="D135" s="143" t="s">
        <v>164</v>
      </c>
      <c r="E135" s="144" t="s">
        <v>216</v>
      </c>
      <c r="F135" s="217" t="s">
        <v>217</v>
      </c>
      <c r="G135" s="218"/>
      <c r="H135" s="218"/>
      <c r="I135" s="218"/>
      <c r="J135" s="145" t="s">
        <v>218</v>
      </c>
      <c r="K135" s="146">
        <v>0.777</v>
      </c>
      <c r="L135" s="219">
        <v>0</v>
      </c>
      <c r="M135" s="218"/>
      <c r="N135" s="220">
        <f>ROUND($L$135*$K$135,2)</f>
        <v>0</v>
      </c>
      <c r="O135" s="218"/>
      <c r="P135" s="218"/>
      <c r="Q135" s="218"/>
      <c r="R135" s="25"/>
      <c r="T135" s="147"/>
      <c r="U135" s="31" t="s">
        <v>45</v>
      </c>
      <c r="V135" s="24"/>
      <c r="W135" s="148">
        <f>$V$135*$K$135</f>
        <v>0</v>
      </c>
      <c r="X135" s="148">
        <v>0</v>
      </c>
      <c r="Y135" s="148">
        <f>$X$135*$K$135</f>
        <v>0</v>
      </c>
      <c r="Z135" s="148">
        <v>0</v>
      </c>
      <c r="AA135" s="149">
        <f>$Z$135*$K$135</f>
        <v>0</v>
      </c>
      <c r="AR135" s="6" t="s">
        <v>168</v>
      </c>
      <c r="AT135" s="6" t="s">
        <v>164</v>
      </c>
      <c r="AU135" s="6" t="s">
        <v>118</v>
      </c>
      <c r="AY135" s="6" t="s">
        <v>162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168</v>
      </c>
      <c r="BM135" s="6" t="s">
        <v>474</v>
      </c>
    </row>
    <row r="136" spans="2:63" s="132" customFormat="1" ht="37.5" customHeight="1">
      <c r="B136" s="133"/>
      <c r="C136" s="134"/>
      <c r="D136" s="135" t="s">
        <v>133</v>
      </c>
      <c r="E136" s="135"/>
      <c r="F136" s="135"/>
      <c r="G136" s="135"/>
      <c r="H136" s="135"/>
      <c r="I136" s="135"/>
      <c r="J136" s="135"/>
      <c r="K136" s="135"/>
      <c r="L136" s="135"/>
      <c r="M136" s="135"/>
      <c r="N136" s="226">
        <f>$BK$136</f>
        <v>0</v>
      </c>
      <c r="O136" s="227"/>
      <c r="P136" s="227"/>
      <c r="Q136" s="227"/>
      <c r="R136" s="136"/>
      <c r="T136" s="137"/>
      <c r="U136" s="134"/>
      <c r="V136" s="134"/>
      <c r="W136" s="138">
        <f>$W$137+$W$143+$W$147+$W$152</f>
        <v>0</v>
      </c>
      <c r="X136" s="134"/>
      <c r="Y136" s="138">
        <f>$Y$137+$Y$143+$Y$147+$Y$152</f>
        <v>0.027261999999999998</v>
      </c>
      <c r="Z136" s="134"/>
      <c r="AA136" s="139">
        <f>$AA$137+$AA$143+$AA$147+$AA$152</f>
        <v>0.12404</v>
      </c>
      <c r="AR136" s="140" t="s">
        <v>118</v>
      </c>
      <c r="AT136" s="140" t="s">
        <v>79</v>
      </c>
      <c r="AU136" s="140" t="s">
        <v>80</v>
      </c>
      <c r="AY136" s="140" t="s">
        <v>162</v>
      </c>
      <c r="BK136" s="141">
        <f>$BK$137+$BK$143+$BK$147+$BK$152</f>
        <v>0</v>
      </c>
    </row>
    <row r="137" spans="2:63" s="132" customFormat="1" ht="21" customHeight="1">
      <c r="B137" s="133"/>
      <c r="C137" s="134"/>
      <c r="D137" s="142" t="s">
        <v>454</v>
      </c>
      <c r="E137" s="142"/>
      <c r="F137" s="142"/>
      <c r="G137" s="142"/>
      <c r="H137" s="142"/>
      <c r="I137" s="142"/>
      <c r="J137" s="142"/>
      <c r="K137" s="142"/>
      <c r="L137" s="142"/>
      <c r="M137" s="142"/>
      <c r="N137" s="228">
        <f>$BK$137</f>
        <v>0</v>
      </c>
      <c r="O137" s="227"/>
      <c r="P137" s="227"/>
      <c r="Q137" s="227"/>
      <c r="R137" s="136"/>
      <c r="T137" s="137"/>
      <c r="U137" s="134"/>
      <c r="V137" s="134"/>
      <c r="W137" s="138">
        <f>SUM($W$138:$W$142)</f>
        <v>0</v>
      </c>
      <c r="X137" s="134"/>
      <c r="Y137" s="138">
        <f>SUM($Y$138:$Y$142)</f>
        <v>0.0020599999999999998</v>
      </c>
      <c r="Z137" s="134"/>
      <c r="AA137" s="139">
        <f>SUM($AA$138:$AA$142)</f>
        <v>0.08582</v>
      </c>
      <c r="AR137" s="140" t="s">
        <v>118</v>
      </c>
      <c r="AT137" s="140" t="s">
        <v>79</v>
      </c>
      <c r="AU137" s="140" t="s">
        <v>22</v>
      </c>
      <c r="AY137" s="140" t="s">
        <v>162</v>
      </c>
      <c r="BK137" s="141">
        <f>SUM($BK$138:$BK$142)</f>
        <v>0</v>
      </c>
    </row>
    <row r="138" spans="2:65" s="6" customFormat="1" ht="27" customHeight="1">
      <c r="B138" s="23"/>
      <c r="C138" s="143" t="s">
        <v>475</v>
      </c>
      <c r="D138" s="143" t="s">
        <v>164</v>
      </c>
      <c r="E138" s="144" t="s">
        <v>476</v>
      </c>
      <c r="F138" s="217" t="s">
        <v>477</v>
      </c>
      <c r="G138" s="218"/>
      <c r="H138" s="218"/>
      <c r="I138" s="218"/>
      <c r="J138" s="145" t="s">
        <v>277</v>
      </c>
      <c r="K138" s="146">
        <v>2.8</v>
      </c>
      <c r="L138" s="219">
        <v>0</v>
      </c>
      <c r="M138" s="218"/>
      <c r="N138" s="220">
        <f>ROUND($L$138*$K$138,2)</f>
        <v>0</v>
      </c>
      <c r="O138" s="218"/>
      <c r="P138" s="218"/>
      <c r="Q138" s="218"/>
      <c r="R138" s="25"/>
      <c r="T138" s="147"/>
      <c r="U138" s="31" t="s">
        <v>45</v>
      </c>
      <c r="V138" s="24"/>
      <c r="W138" s="148">
        <f>$V$138*$K$138</f>
        <v>0</v>
      </c>
      <c r="X138" s="148">
        <v>0</v>
      </c>
      <c r="Y138" s="148">
        <f>$X$138*$K$138</f>
        <v>0</v>
      </c>
      <c r="Z138" s="148">
        <v>0.03065</v>
      </c>
      <c r="AA138" s="149">
        <f>$Z$138*$K$138</f>
        <v>0.08582</v>
      </c>
      <c r="AR138" s="6" t="s">
        <v>222</v>
      </c>
      <c r="AT138" s="6" t="s">
        <v>164</v>
      </c>
      <c r="AU138" s="6" t="s">
        <v>118</v>
      </c>
      <c r="AY138" s="6" t="s">
        <v>162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222</v>
      </c>
      <c r="BM138" s="6" t="s">
        <v>478</v>
      </c>
    </row>
    <row r="139" spans="2:65" s="6" customFormat="1" ht="27" customHeight="1">
      <c r="B139" s="23"/>
      <c r="C139" s="143" t="s">
        <v>479</v>
      </c>
      <c r="D139" s="143" t="s">
        <v>164</v>
      </c>
      <c r="E139" s="144" t="s">
        <v>480</v>
      </c>
      <c r="F139" s="217" t="s">
        <v>481</v>
      </c>
      <c r="G139" s="218"/>
      <c r="H139" s="218"/>
      <c r="I139" s="218"/>
      <c r="J139" s="145" t="s">
        <v>277</v>
      </c>
      <c r="K139" s="146">
        <v>1.6</v>
      </c>
      <c r="L139" s="219">
        <v>0</v>
      </c>
      <c r="M139" s="218"/>
      <c r="N139" s="220">
        <f>ROUND($L$139*$K$139,2)</f>
        <v>0</v>
      </c>
      <c r="O139" s="218"/>
      <c r="P139" s="218"/>
      <c r="Q139" s="218"/>
      <c r="R139" s="25"/>
      <c r="T139" s="147"/>
      <c r="U139" s="31" t="s">
        <v>45</v>
      </c>
      <c r="V139" s="24"/>
      <c r="W139" s="148">
        <f>$V$139*$K$139</f>
        <v>0</v>
      </c>
      <c r="X139" s="148">
        <v>0.00029</v>
      </c>
      <c r="Y139" s="148">
        <f>$X$139*$K$139</f>
        <v>0.000464</v>
      </c>
      <c r="Z139" s="148">
        <v>0</v>
      </c>
      <c r="AA139" s="149">
        <f>$Z$139*$K$139</f>
        <v>0</v>
      </c>
      <c r="AR139" s="6" t="s">
        <v>222</v>
      </c>
      <c r="AT139" s="6" t="s">
        <v>164</v>
      </c>
      <c r="AU139" s="6" t="s">
        <v>118</v>
      </c>
      <c r="AY139" s="6" t="s">
        <v>162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222</v>
      </c>
      <c r="BM139" s="6" t="s">
        <v>482</v>
      </c>
    </row>
    <row r="140" spans="2:65" s="6" customFormat="1" ht="27" customHeight="1">
      <c r="B140" s="23"/>
      <c r="C140" s="143" t="s">
        <v>483</v>
      </c>
      <c r="D140" s="143" t="s">
        <v>164</v>
      </c>
      <c r="E140" s="144" t="s">
        <v>484</v>
      </c>
      <c r="F140" s="217" t="s">
        <v>485</v>
      </c>
      <c r="G140" s="218"/>
      <c r="H140" s="218"/>
      <c r="I140" s="218"/>
      <c r="J140" s="145" t="s">
        <v>277</v>
      </c>
      <c r="K140" s="146">
        <v>2.8</v>
      </c>
      <c r="L140" s="219">
        <v>0</v>
      </c>
      <c r="M140" s="218"/>
      <c r="N140" s="220">
        <f>ROUND($L$140*$K$140,2)</f>
        <v>0</v>
      </c>
      <c r="O140" s="218"/>
      <c r="P140" s="218"/>
      <c r="Q140" s="218"/>
      <c r="R140" s="25"/>
      <c r="T140" s="147"/>
      <c r="U140" s="31" t="s">
        <v>45</v>
      </c>
      <c r="V140" s="24"/>
      <c r="W140" s="148">
        <f>$V$140*$K$140</f>
        <v>0</v>
      </c>
      <c r="X140" s="148">
        <v>0.00057</v>
      </c>
      <c r="Y140" s="148">
        <f>$X$140*$K$140</f>
        <v>0.0015959999999999998</v>
      </c>
      <c r="Z140" s="148">
        <v>0</v>
      </c>
      <c r="AA140" s="149">
        <f>$Z$140*$K$140</f>
        <v>0</v>
      </c>
      <c r="AR140" s="6" t="s">
        <v>222</v>
      </c>
      <c r="AT140" s="6" t="s">
        <v>164</v>
      </c>
      <c r="AU140" s="6" t="s">
        <v>118</v>
      </c>
      <c r="AY140" s="6" t="s">
        <v>162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222</v>
      </c>
      <c r="BM140" s="6" t="s">
        <v>486</v>
      </c>
    </row>
    <row r="141" spans="2:65" s="6" customFormat="1" ht="15.75" customHeight="1">
      <c r="B141" s="23"/>
      <c r="C141" s="143" t="s">
        <v>487</v>
      </c>
      <c r="D141" s="143" t="s">
        <v>164</v>
      </c>
      <c r="E141" s="144" t="s">
        <v>488</v>
      </c>
      <c r="F141" s="217" t="s">
        <v>489</v>
      </c>
      <c r="G141" s="218"/>
      <c r="H141" s="218"/>
      <c r="I141" s="218"/>
      <c r="J141" s="145" t="s">
        <v>167</v>
      </c>
      <c r="K141" s="146">
        <v>1</v>
      </c>
      <c r="L141" s="219">
        <v>0</v>
      </c>
      <c r="M141" s="218"/>
      <c r="N141" s="220">
        <f>ROUND($L$141*$K$141,2)</f>
        <v>0</v>
      </c>
      <c r="O141" s="218"/>
      <c r="P141" s="218"/>
      <c r="Q141" s="218"/>
      <c r="R141" s="25"/>
      <c r="T141" s="147"/>
      <c r="U141" s="31" t="s">
        <v>45</v>
      </c>
      <c r="V141" s="24"/>
      <c r="W141" s="148">
        <f>$V$141*$K$141</f>
        <v>0</v>
      </c>
      <c r="X141" s="148">
        <v>0</v>
      </c>
      <c r="Y141" s="148">
        <f>$X$141*$K$141</f>
        <v>0</v>
      </c>
      <c r="Z141" s="148">
        <v>0</v>
      </c>
      <c r="AA141" s="149">
        <f>$Z$141*$K$141</f>
        <v>0</v>
      </c>
      <c r="AR141" s="6" t="s">
        <v>222</v>
      </c>
      <c r="AT141" s="6" t="s">
        <v>164</v>
      </c>
      <c r="AU141" s="6" t="s">
        <v>118</v>
      </c>
      <c r="AY141" s="6" t="s">
        <v>162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22</v>
      </c>
      <c r="BK141" s="93">
        <f>ROUND($L$141*$K$141,2)</f>
        <v>0</v>
      </c>
      <c r="BL141" s="6" t="s">
        <v>222</v>
      </c>
      <c r="BM141" s="6" t="s">
        <v>490</v>
      </c>
    </row>
    <row r="142" spans="2:47" s="6" customFormat="1" ht="18.75" customHeight="1">
      <c r="B142" s="23"/>
      <c r="C142" s="24"/>
      <c r="D142" s="24"/>
      <c r="E142" s="24"/>
      <c r="F142" s="221" t="s">
        <v>491</v>
      </c>
      <c r="G142" s="182"/>
      <c r="H142" s="182"/>
      <c r="I142" s="182"/>
      <c r="J142" s="24"/>
      <c r="K142" s="24"/>
      <c r="L142" s="24"/>
      <c r="M142" s="24"/>
      <c r="N142" s="24"/>
      <c r="O142" s="24"/>
      <c r="P142" s="24"/>
      <c r="Q142" s="24"/>
      <c r="R142" s="25"/>
      <c r="T142" s="64"/>
      <c r="U142" s="24"/>
      <c r="V142" s="24"/>
      <c r="W142" s="24"/>
      <c r="X142" s="24"/>
      <c r="Y142" s="24"/>
      <c r="Z142" s="24"/>
      <c r="AA142" s="65"/>
      <c r="AT142" s="6" t="s">
        <v>171</v>
      </c>
      <c r="AU142" s="6" t="s">
        <v>118</v>
      </c>
    </row>
    <row r="143" spans="2:63" s="132" customFormat="1" ht="30.75" customHeight="1">
      <c r="B143" s="133"/>
      <c r="C143" s="134"/>
      <c r="D143" s="142" t="s">
        <v>455</v>
      </c>
      <c r="E143" s="142"/>
      <c r="F143" s="142"/>
      <c r="G143" s="142"/>
      <c r="H143" s="142"/>
      <c r="I143" s="142"/>
      <c r="J143" s="142"/>
      <c r="K143" s="142"/>
      <c r="L143" s="142"/>
      <c r="M143" s="142"/>
      <c r="N143" s="228">
        <f>$BK$143</f>
        <v>0</v>
      </c>
      <c r="O143" s="227"/>
      <c r="P143" s="227"/>
      <c r="Q143" s="227"/>
      <c r="R143" s="136"/>
      <c r="T143" s="137"/>
      <c r="U143" s="134"/>
      <c r="V143" s="134"/>
      <c r="W143" s="138">
        <f>SUM($W$144:$W$146)</f>
        <v>0</v>
      </c>
      <c r="X143" s="134"/>
      <c r="Y143" s="138">
        <f>SUM($Y$144:$Y$146)</f>
        <v>0.003604</v>
      </c>
      <c r="Z143" s="134"/>
      <c r="AA143" s="139">
        <f>SUM($AA$144:$AA$146)</f>
        <v>0.01876</v>
      </c>
      <c r="AR143" s="140" t="s">
        <v>118</v>
      </c>
      <c r="AT143" s="140" t="s">
        <v>79</v>
      </c>
      <c r="AU143" s="140" t="s">
        <v>22</v>
      </c>
      <c r="AY143" s="140" t="s">
        <v>162</v>
      </c>
      <c r="BK143" s="141">
        <f>SUM($BK$144:$BK$146)</f>
        <v>0</v>
      </c>
    </row>
    <row r="144" spans="2:65" s="6" customFormat="1" ht="27" customHeight="1">
      <c r="B144" s="23"/>
      <c r="C144" s="143" t="s">
        <v>492</v>
      </c>
      <c r="D144" s="143" t="s">
        <v>164</v>
      </c>
      <c r="E144" s="144" t="s">
        <v>493</v>
      </c>
      <c r="F144" s="217" t="s">
        <v>494</v>
      </c>
      <c r="G144" s="218"/>
      <c r="H144" s="218"/>
      <c r="I144" s="218"/>
      <c r="J144" s="145" t="s">
        <v>277</v>
      </c>
      <c r="K144" s="146">
        <v>2.8</v>
      </c>
      <c r="L144" s="219">
        <v>0</v>
      </c>
      <c r="M144" s="218"/>
      <c r="N144" s="220">
        <f>ROUND($L$144*$K$144,2)</f>
        <v>0</v>
      </c>
      <c r="O144" s="218"/>
      <c r="P144" s="218"/>
      <c r="Q144" s="218"/>
      <c r="R144" s="25"/>
      <c r="T144" s="147"/>
      <c r="U144" s="31" t="s">
        <v>45</v>
      </c>
      <c r="V144" s="24"/>
      <c r="W144" s="148">
        <f>$V$144*$K$144</f>
        <v>0</v>
      </c>
      <c r="X144" s="148">
        <v>0</v>
      </c>
      <c r="Y144" s="148">
        <f>$X$144*$K$144</f>
        <v>0</v>
      </c>
      <c r="Z144" s="148">
        <v>0.0067</v>
      </c>
      <c r="AA144" s="149">
        <f>$Z$144*$K$144</f>
        <v>0.01876</v>
      </c>
      <c r="AR144" s="6" t="s">
        <v>222</v>
      </c>
      <c r="AT144" s="6" t="s">
        <v>164</v>
      </c>
      <c r="AU144" s="6" t="s">
        <v>118</v>
      </c>
      <c r="AY144" s="6" t="s">
        <v>162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222</v>
      </c>
      <c r="BM144" s="6" t="s">
        <v>495</v>
      </c>
    </row>
    <row r="145" spans="2:65" s="6" customFormat="1" ht="27" customHeight="1">
      <c r="B145" s="23"/>
      <c r="C145" s="143" t="s">
        <v>496</v>
      </c>
      <c r="D145" s="143" t="s">
        <v>164</v>
      </c>
      <c r="E145" s="144" t="s">
        <v>497</v>
      </c>
      <c r="F145" s="217" t="s">
        <v>498</v>
      </c>
      <c r="G145" s="218"/>
      <c r="H145" s="218"/>
      <c r="I145" s="218"/>
      <c r="J145" s="145" t="s">
        <v>277</v>
      </c>
      <c r="K145" s="146">
        <v>1.6</v>
      </c>
      <c r="L145" s="219">
        <v>0</v>
      </c>
      <c r="M145" s="218"/>
      <c r="N145" s="220">
        <f>ROUND($L$145*$K$145,2)</f>
        <v>0</v>
      </c>
      <c r="O145" s="218"/>
      <c r="P145" s="218"/>
      <c r="Q145" s="218"/>
      <c r="R145" s="25"/>
      <c r="T145" s="147"/>
      <c r="U145" s="31" t="s">
        <v>45</v>
      </c>
      <c r="V145" s="24"/>
      <c r="W145" s="148">
        <f>$V$145*$K$145</f>
        <v>0</v>
      </c>
      <c r="X145" s="148">
        <v>0.00066</v>
      </c>
      <c r="Y145" s="148">
        <f>$X$145*$K$145</f>
        <v>0.001056</v>
      </c>
      <c r="Z145" s="148">
        <v>0</v>
      </c>
      <c r="AA145" s="149">
        <f>$Z$145*$K$145</f>
        <v>0</v>
      </c>
      <c r="AR145" s="6" t="s">
        <v>222</v>
      </c>
      <c r="AT145" s="6" t="s">
        <v>164</v>
      </c>
      <c r="AU145" s="6" t="s">
        <v>118</v>
      </c>
      <c r="AY145" s="6" t="s">
        <v>162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222</v>
      </c>
      <c r="BM145" s="6" t="s">
        <v>499</v>
      </c>
    </row>
    <row r="146" spans="2:65" s="6" customFormat="1" ht="27" customHeight="1">
      <c r="B146" s="23"/>
      <c r="C146" s="143" t="s">
        <v>500</v>
      </c>
      <c r="D146" s="143" t="s">
        <v>164</v>
      </c>
      <c r="E146" s="144" t="s">
        <v>501</v>
      </c>
      <c r="F146" s="217" t="s">
        <v>502</v>
      </c>
      <c r="G146" s="218"/>
      <c r="H146" s="218"/>
      <c r="I146" s="218"/>
      <c r="J146" s="145" t="s">
        <v>277</v>
      </c>
      <c r="K146" s="146">
        <v>2.8</v>
      </c>
      <c r="L146" s="219">
        <v>0</v>
      </c>
      <c r="M146" s="218"/>
      <c r="N146" s="220">
        <f>ROUND($L$146*$K$146,2)</f>
        <v>0</v>
      </c>
      <c r="O146" s="218"/>
      <c r="P146" s="218"/>
      <c r="Q146" s="218"/>
      <c r="R146" s="25"/>
      <c r="T146" s="147"/>
      <c r="U146" s="31" t="s">
        <v>45</v>
      </c>
      <c r="V146" s="24"/>
      <c r="W146" s="148">
        <f>$V$146*$K$146</f>
        <v>0</v>
      </c>
      <c r="X146" s="148">
        <v>0.00091</v>
      </c>
      <c r="Y146" s="148">
        <f>$X$146*$K$146</f>
        <v>0.002548</v>
      </c>
      <c r="Z146" s="148">
        <v>0</v>
      </c>
      <c r="AA146" s="149">
        <f>$Z$146*$K$146</f>
        <v>0</v>
      </c>
      <c r="AR146" s="6" t="s">
        <v>222</v>
      </c>
      <c r="AT146" s="6" t="s">
        <v>164</v>
      </c>
      <c r="AU146" s="6" t="s">
        <v>118</v>
      </c>
      <c r="AY146" s="6" t="s">
        <v>162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222</v>
      </c>
      <c r="BM146" s="6" t="s">
        <v>503</v>
      </c>
    </row>
    <row r="147" spans="2:63" s="132" customFormat="1" ht="30.75" customHeight="1">
      <c r="B147" s="133"/>
      <c r="C147" s="134"/>
      <c r="D147" s="142" t="s">
        <v>456</v>
      </c>
      <c r="E147" s="142"/>
      <c r="F147" s="142"/>
      <c r="G147" s="142"/>
      <c r="H147" s="142"/>
      <c r="I147" s="142"/>
      <c r="J147" s="142"/>
      <c r="K147" s="142"/>
      <c r="L147" s="142"/>
      <c r="M147" s="142"/>
      <c r="N147" s="228">
        <f>$BK$147</f>
        <v>0</v>
      </c>
      <c r="O147" s="227"/>
      <c r="P147" s="227"/>
      <c r="Q147" s="227"/>
      <c r="R147" s="136"/>
      <c r="T147" s="137"/>
      <c r="U147" s="134"/>
      <c r="V147" s="134"/>
      <c r="W147" s="138">
        <f>SUM($W$148:$W$151)</f>
        <v>0</v>
      </c>
      <c r="X147" s="134"/>
      <c r="Y147" s="138">
        <f>SUM($Y$148:$Y$151)</f>
        <v>0.00031</v>
      </c>
      <c r="Z147" s="134"/>
      <c r="AA147" s="139">
        <f>SUM($AA$148:$AA$151)</f>
        <v>0.01946</v>
      </c>
      <c r="AR147" s="140" t="s">
        <v>118</v>
      </c>
      <c r="AT147" s="140" t="s">
        <v>79</v>
      </c>
      <c r="AU147" s="140" t="s">
        <v>22</v>
      </c>
      <c r="AY147" s="140" t="s">
        <v>162</v>
      </c>
      <c r="BK147" s="141">
        <f>SUM($BK$148:$BK$151)</f>
        <v>0</v>
      </c>
    </row>
    <row r="148" spans="2:65" s="6" customFormat="1" ht="39" customHeight="1">
      <c r="B148" s="23"/>
      <c r="C148" s="143" t="s">
        <v>504</v>
      </c>
      <c r="D148" s="143" t="s">
        <v>164</v>
      </c>
      <c r="E148" s="144" t="s">
        <v>505</v>
      </c>
      <c r="F148" s="217" t="s">
        <v>506</v>
      </c>
      <c r="G148" s="218"/>
      <c r="H148" s="218"/>
      <c r="I148" s="218"/>
      <c r="J148" s="145" t="s">
        <v>507</v>
      </c>
      <c r="K148" s="146">
        <v>1</v>
      </c>
      <c r="L148" s="219">
        <v>0</v>
      </c>
      <c r="M148" s="218"/>
      <c r="N148" s="220">
        <f>ROUND($L$148*$K$148,2)</f>
        <v>0</v>
      </c>
      <c r="O148" s="218"/>
      <c r="P148" s="218"/>
      <c r="Q148" s="218"/>
      <c r="R148" s="25"/>
      <c r="T148" s="147"/>
      <c r="U148" s="31" t="s">
        <v>45</v>
      </c>
      <c r="V148" s="24"/>
      <c r="W148" s="148">
        <f>$V$148*$K$148</f>
        <v>0</v>
      </c>
      <c r="X148" s="148">
        <v>0</v>
      </c>
      <c r="Y148" s="148">
        <f>$X$148*$K$148</f>
        <v>0</v>
      </c>
      <c r="Z148" s="148">
        <v>0.01946</v>
      </c>
      <c r="AA148" s="149">
        <f>$Z$148*$K$148</f>
        <v>0.01946</v>
      </c>
      <c r="AR148" s="6" t="s">
        <v>222</v>
      </c>
      <c r="AT148" s="6" t="s">
        <v>164</v>
      </c>
      <c r="AU148" s="6" t="s">
        <v>118</v>
      </c>
      <c r="AY148" s="6" t="s">
        <v>162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222</v>
      </c>
      <c r="BM148" s="6" t="s">
        <v>508</v>
      </c>
    </row>
    <row r="149" spans="2:65" s="6" customFormat="1" ht="15.75" customHeight="1">
      <c r="B149" s="23"/>
      <c r="C149" s="143" t="s">
        <v>509</v>
      </c>
      <c r="D149" s="143" t="s">
        <v>164</v>
      </c>
      <c r="E149" s="144" t="s">
        <v>510</v>
      </c>
      <c r="F149" s="217" t="s">
        <v>511</v>
      </c>
      <c r="G149" s="218"/>
      <c r="H149" s="218"/>
      <c r="I149" s="218"/>
      <c r="J149" s="145" t="s">
        <v>167</v>
      </c>
      <c r="K149" s="146">
        <v>1</v>
      </c>
      <c r="L149" s="219">
        <v>0</v>
      </c>
      <c r="M149" s="218"/>
      <c r="N149" s="220">
        <f>ROUND($L$149*$K$149,2)</f>
        <v>0</v>
      </c>
      <c r="O149" s="218"/>
      <c r="P149" s="218"/>
      <c r="Q149" s="218"/>
      <c r="R149" s="25"/>
      <c r="T149" s="147"/>
      <c r="U149" s="31" t="s">
        <v>45</v>
      </c>
      <c r="V149" s="24"/>
      <c r="W149" s="148">
        <f>$V$149*$K$149</f>
        <v>0</v>
      </c>
      <c r="X149" s="148">
        <v>0.00031</v>
      </c>
      <c r="Y149" s="148">
        <f>$X$149*$K$149</f>
        <v>0.00031</v>
      </c>
      <c r="Z149" s="148">
        <v>0</v>
      </c>
      <c r="AA149" s="149">
        <f>$Z$149*$K$149</f>
        <v>0</v>
      </c>
      <c r="AR149" s="6" t="s">
        <v>222</v>
      </c>
      <c r="AT149" s="6" t="s">
        <v>164</v>
      </c>
      <c r="AU149" s="6" t="s">
        <v>118</v>
      </c>
      <c r="AY149" s="6" t="s">
        <v>162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222</v>
      </c>
      <c r="BM149" s="6" t="s">
        <v>512</v>
      </c>
    </row>
    <row r="150" spans="2:47" s="6" customFormat="1" ht="18.75" customHeight="1">
      <c r="B150" s="23"/>
      <c r="C150" s="24"/>
      <c r="D150" s="24"/>
      <c r="E150" s="24"/>
      <c r="F150" s="221" t="s">
        <v>513</v>
      </c>
      <c r="G150" s="182"/>
      <c r="H150" s="182"/>
      <c r="I150" s="182"/>
      <c r="J150" s="24"/>
      <c r="K150" s="24"/>
      <c r="L150" s="24"/>
      <c r="M150" s="24"/>
      <c r="N150" s="24"/>
      <c r="O150" s="24"/>
      <c r="P150" s="24"/>
      <c r="Q150" s="24"/>
      <c r="R150" s="25"/>
      <c r="T150" s="64"/>
      <c r="U150" s="24"/>
      <c r="V150" s="24"/>
      <c r="W150" s="24"/>
      <c r="X150" s="24"/>
      <c r="Y150" s="24"/>
      <c r="Z150" s="24"/>
      <c r="AA150" s="65"/>
      <c r="AT150" s="6" t="s">
        <v>171</v>
      </c>
      <c r="AU150" s="6" t="s">
        <v>118</v>
      </c>
    </row>
    <row r="151" spans="2:65" s="6" customFormat="1" ht="39" customHeight="1">
      <c r="B151" s="23"/>
      <c r="C151" s="143" t="s">
        <v>514</v>
      </c>
      <c r="D151" s="143" t="s">
        <v>164</v>
      </c>
      <c r="E151" s="144" t="s">
        <v>515</v>
      </c>
      <c r="F151" s="217" t="s">
        <v>516</v>
      </c>
      <c r="G151" s="218"/>
      <c r="H151" s="218"/>
      <c r="I151" s="218"/>
      <c r="J151" s="145" t="s">
        <v>167</v>
      </c>
      <c r="K151" s="146">
        <v>1</v>
      </c>
      <c r="L151" s="219">
        <v>0</v>
      </c>
      <c r="M151" s="218"/>
      <c r="N151" s="220">
        <f>ROUND($L$151*$K$151,2)</f>
        <v>0</v>
      </c>
      <c r="O151" s="218"/>
      <c r="P151" s="218"/>
      <c r="Q151" s="218"/>
      <c r="R151" s="25"/>
      <c r="T151" s="147"/>
      <c r="U151" s="31" t="s">
        <v>45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</v>
      </c>
      <c r="AA151" s="149">
        <f>$Z$151*$K$151</f>
        <v>0</v>
      </c>
      <c r="AR151" s="6" t="s">
        <v>222</v>
      </c>
      <c r="AT151" s="6" t="s">
        <v>164</v>
      </c>
      <c r="AU151" s="6" t="s">
        <v>118</v>
      </c>
      <c r="AY151" s="6" t="s">
        <v>162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222</v>
      </c>
      <c r="BM151" s="6" t="s">
        <v>517</v>
      </c>
    </row>
    <row r="152" spans="2:63" s="132" customFormat="1" ht="30.75" customHeight="1">
      <c r="B152" s="133"/>
      <c r="C152" s="134"/>
      <c r="D152" s="142" t="s">
        <v>134</v>
      </c>
      <c r="E152" s="142"/>
      <c r="F152" s="142"/>
      <c r="G152" s="142"/>
      <c r="H152" s="142"/>
      <c r="I152" s="142"/>
      <c r="J152" s="142"/>
      <c r="K152" s="142"/>
      <c r="L152" s="142"/>
      <c r="M152" s="142"/>
      <c r="N152" s="228">
        <f>$BK$152</f>
        <v>0</v>
      </c>
      <c r="O152" s="227"/>
      <c r="P152" s="227"/>
      <c r="Q152" s="227"/>
      <c r="R152" s="136"/>
      <c r="T152" s="137"/>
      <c r="U152" s="134"/>
      <c r="V152" s="134"/>
      <c r="W152" s="138">
        <f>SUM($W$153:$W$154)</f>
        <v>0</v>
      </c>
      <c r="X152" s="134"/>
      <c r="Y152" s="138">
        <f>SUM($Y$153:$Y$154)</f>
        <v>0.021287999999999998</v>
      </c>
      <c r="Z152" s="134"/>
      <c r="AA152" s="139">
        <f>SUM($AA$153:$AA$154)</f>
        <v>0</v>
      </c>
      <c r="AR152" s="140" t="s">
        <v>118</v>
      </c>
      <c r="AT152" s="140" t="s">
        <v>79</v>
      </c>
      <c r="AU152" s="140" t="s">
        <v>22</v>
      </c>
      <c r="AY152" s="140" t="s">
        <v>162</v>
      </c>
      <c r="BK152" s="141">
        <f>SUM($BK$153:$BK$154)</f>
        <v>0</v>
      </c>
    </row>
    <row r="153" spans="2:65" s="6" customFormat="1" ht="39" customHeight="1">
      <c r="B153" s="23"/>
      <c r="C153" s="143" t="s">
        <v>518</v>
      </c>
      <c r="D153" s="143" t="s">
        <v>164</v>
      </c>
      <c r="E153" s="144" t="s">
        <v>519</v>
      </c>
      <c r="F153" s="217" t="s">
        <v>520</v>
      </c>
      <c r="G153" s="218"/>
      <c r="H153" s="218"/>
      <c r="I153" s="218"/>
      <c r="J153" s="145" t="s">
        <v>175</v>
      </c>
      <c r="K153" s="146">
        <v>1.8</v>
      </c>
      <c r="L153" s="219">
        <v>0</v>
      </c>
      <c r="M153" s="218"/>
      <c r="N153" s="220">
        <f>ROUND($L$153*$K$153,2)</f>
        <v>0</v>
      </c>
      <c r="O153" s="218"/>
      <c r="P153" s="218"/>
      <c r="Q153" s="218"/>
      <c r="R153" s="25"/>
      <c r="T153" s="147"/>
      <c r="U153" s="31" t="s">
        <v>45</v>
      </c>
      <c r="V153" s="24"/>
      <c r="W153" s="148">
        <f>$V$153*$K$153</f>
        <v>0</v>
      </c>
      <c r="X153" s="148">
        <v>0.01181</v>
      </c>
      <c r="Y153" s="148">
        <f>$X$153*$K$153</f>
        <v>0.021258</v>
      </c>
      <c r="Z153" s="148">
        <v>0</v>
      </c>
      <c r="AA153" s="149">
        <f>$Z$153*$K$153</f>
        <v>0</v>
      </c>
      <c r="AR153" s="6" t="s">
        <v>222</v>
      </c>
      <c r="AT153" s="6" t="s">
        <v>164</v>
      </c>
      <c r="AU153" s="6" t="s">
        <v>118</v>
      </c>
      <c r="AY153" s="6" t="s">
        <v>162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22</v>
      </c>
      <c r="BK153" s="93">
        <f>ROUND($L$153*$K$153,2)</f>
        <v>0</v>
      </c>
      <c r="BL153" s="6" t="s">
        <v>222</v>
      </c>
      <c r="BM153" s="6" t="s">
        <v>521</v>
      </c>
    </row>
    <row r="154" spans="2:65" s="6" customFormat="1" ht="27" customHeight="1">
      <c r="B154" s="23"/>
      <c r="C154" s="143" t="s">
        <v>509</v>
      </c>
      <c r="D154" s="143" t="s">
        <v>164</v>
      </c>
      <c r="E154" s="144" t="s">
        <v>522</v>
      </c>
      <c r="F154" s="217" t="s">
        <v>523</v>
      </c>
      <c r="G154" s="218"/>
      <c r="H154" s="218"/>
      <c r="I154" s="218"/>
      <c r="J154" s="145" t="s">
        <v>167</v>
      </c>
      <c r="K154" s="146">
        <v>1</v>
      </c>
      <c r="L154" s="219">
        <v>0</v>
      </c>
      <c r="M154" s="218"/>
      <c r="N154" s="220">
        <f>ROUND($L$154*$K$154,2)</f>
        <v>0</v>
      </c>
      <c r="O154" s="218"/>
      <c r="P154" s="218"/>
      <c r="Q154" s="218"/>
      <c r="R154" s="25"/>
      <c r="T154" s="147"/>
      <c r="U154" s="31" t="s">
        <v>45</v>
      </c>
      <c r="V154" s="24"/>
      <c r="W154" s="148">
        <f>$V$154*$K$154</f>
        <v>0</v>
      </c>
      <c r="X154" s="148">
        <v>3E-05</v>
      </c>
      <c r="Y154" s="148">
        <f>$X$154*$K$154</f>
        <v>3E-05</v>
      </c>
      <c r="Z154" s="148">
        <v>0</v>
      </c>
      <c r="AA154" s="149">
        <f>$Z$154*$K$154</f>
        <v>0</v>
      </c>
      <c r="AR154" s="6" t="s">
        <v>222</v>
      </c>
      <c r="AT154" s="6" t="s">
        <v>164</v>
      </c>
      <c r="AU154" s="6" t="s">
        <v>118</v>
      </c>
      <c r="AY154" s="6" t="s">
        <v>162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222</v>
      </c>
      <c r="BM154" s="6" t="s">
        <v>524</v>
      </c>
    </row>
    <row r="155" spans="2:63" s="6" customFormat="1" ht="51" customHeight="1">
      <c r="B155" s="23"/>
      <c r="C155" s="24"/>
      <c r="D155" s="135" t="s">
        <v>265</v>
      </c>
      <c r="E155" s="24"/>
      <c r="F155" s="24"/>
      <c r="G155" s="24"/>
      <c r="H155" s="24"/>
      <c r="I155" s="24"/>
      <c r="J155" s="24"/>
      <c r="K155" s="24"/>
      <c r="L155" s="24"/>
      <c r="M155" s="24"/>
      <c r="N155" s="226">
        <f>$BK$155</f>
        <v>0</v>
      </c>
      <c r="O155" s="182"/>
      <c r="P155" s="182"/>
      <c r="Q155" s="182"/>
      <c r="R155" s="25"/>
      <c r="T155" s="154"/>
      <c r="U155" s="43"/>
      <c r="V155" s="43"/>
      <c r="W155" s="43"/>
      <c r="X155" s="43"/>
      <c r="Y155" s="43"/>
      <c r="Z155" s="43"/>
      <c r="AA155" s="45"/>
      <c r="AT155" s="6" t="s">
        <v>79</v>
      </c>
      <c r="AU155" s="6" t="s">
        <v>80</v>
      </c>
      <c r="AY155" s="6" t="s">
        <v>266</v>
      </c>
      <c r="BK155" s="93">
        <v>0</v>
      </c>
    </row>
    <row r="156" spans="2:18" s="6" customFormat="1" ht="7.5" customHeight="1">
      <c r="B156" s="46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8"/>
    </row>
    <row r="176" s="2" customFormat="1" ht="14.25" customHeight="1"/>
  </sheetData>
  <sheetProtection password="CC35" sheet="1" objects="1" scenarios="1" formatColumns="0" formatRows="0" sort="0" autoFilter="0"/>
  <mergeCells count="137">
    <mergeCell ref="N155:Q155"/>
    <mergeCell ref="H1:K1"/>
    <mergeCell ref="S2:AC2"/>
    <mergeCell ref="F154:I154"/>
    <mergeCell ref="L154:M154"/>
    <mergeCell ref="N154:Q154"/>
    <mergeCell ref="N124:Q124"/>
    <mergeCell ref="N125:Q125"/>
    <mergeCell ref="N126:Q126"/>
    <mergeCell ref="N130:Q130"/>
    <mergeCell ref="N134:Q134"/>
    <mergeCell ref="N136:Q136"/>
    <mergeCell ref="N137:Q137"/>
    <mergeCell ref="F150:I150"/>
    <mergeCell ref="F148:I148"/>
    <mergeCell ref="L148:M148"/>
    <mergeCell ref="N148:Q148"/>
    <mergeCell ref="F149:I149"/>
    <mergeCell ref="F151:I151"/>
    <mergeCell ref="L151:M151"/>
    <mergeCell ref="N151:Q151"/>
    <mergeCell ref="F153:I153"/>
    <mergeCell ref="L153:M153"/>
    <mergeCell ref="N153:Q153"/>
    <mergeCell ref="N152:Q152"/>
    <mergeCell ref="L149:M149"/>
    <mergeCell ref="N149:Q149"/>
    <mergeCell ref="F145:I145"/>
    <mergeCell ref="L145:M145"/>
    <mergeCell ref="N145:Q145"/>
    <mergeCell ref="F146:I146"/>
    <mergeCell ref="L146:M146"/>
    <mergeCell ref="N146:Q146"/>
    <mergeCell ref="N147:Q147"/>
    <mergeCell ref="F141:I141"/>
    <mergeCell ref="L141:M141"/>
    <mergeCell ref="N141:Q141"/>
    <mergeCell ref="F142:I142"/>
    <mergeCell ref="F144:I144"/>
    <mergeCell ref="L144:M144"/>
    <mergeCell ref="N144:Q144"/>
    <mergeCell ref="N143:Q143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8:I138"/>
    <mergeCell ref="L138:M138"/>
    <mergeCell ref="N138:Q138"/>
    <mergeCell ref="F131:I131"/>
    <mergeCell ref="L131:M131"/>
    <mergeCell ref="N131:Q131"/>
    <mergeCell ref="F132:I132"/>
    <mergeCell ref="F133:I133"/>
    <mergeCell ref="L133:M133"/>
    <mergeCell ref="N133:Q133"/>
    <mergeCell ref="F127:I127"/>
    <mergeCell ref="L127:M127"/>
    <mergeCell ref="N127:Q127"/>
    <mergeCell ref="F128:I128"/>
    <mergeCell ref="F129:I129"/>
    <mergeCell ref="L129:M129"/>
    <mergeCell ref="N129:Q129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9:Q99"/>
    <mergeCell ref="D100:H100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4"/>
  <sheetViews>
    <sheetView showGridLines="0" zoomScalePageLayoutView="0" workbookViewId="0" topLeftCell="A1">
      <pane ySplit="1" topLeftCell="A31" activePane="bottomLeft" state="frozen"/>
      <selection pane="topLeft" activeCell="A1" sqref="A1"/>
      <selection pane="bottomLeft" activeCell="A40" sqref="A40:IV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554</v>
      </c>
      <c r="G1" s="159"/>
      <c r="H1" s="229" t="s">
        <v>555</v>
      </c>
      <c r="I1" s="229"/>
      <c r="J1" s="229"/>
      <c r="K1" s="229"/>
      <c r="L1" s="159" t="s">
        <v>556</v>
      </c>
      <c r="M1" s="157"/>
      <c r="N1" s="157"/>
      <c r="O1" s="158" t="s">
        <v>117</v>
      </c>
      <c r="P1" s="157"/>
      <c r="Q1" s="157"/>
      <c r="R1" s="157"/>
      <c r="S1" s="159" t="s">
        <v>557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1" t="s">
        <v>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S2" s="200" t="s">
        <v>6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2" t="s">
        <v>105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118</v>
      </c>
    </row>
    <row r="4" spans="2:46" s="2" customFormat="1" ht="37.5" customHeight="1">
      <c r="B4" s="10"/>
      <c r="C4" s="163" t="s">
        <v>119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3" t="str">
        <f>'Rekapitulace stavby'!$K$6</f>
        <v>UK-stavební práce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1"/>
      <c r="R6" s="12"/>
    </row>
    <row r="7" spans="2:18" s="6" customFormat="1" ht="33.75" customHeight="1">
      <c r="B7" s="23"/>
      <c r="C7" s="24"/>
      <c r="D7" s="17" t="s">
        <v>120</v>
      </c>
      <c r="E7" s="24"/>
      <c r="F7" s="169" t="s">
        <v>525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04" t="str">
        <f>'Rekapitulace stavby'!$AN$8</f>
        <v>23.10.2016</v>
      </c>
      <c r="P9" s="182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8" t="s">
        <v>31</v>
      </c>
      <c r="P11" s="182"/>
      <c r="Q11" s="24"/>
      <c r="R11" s="25"/>
    </row>
    <row r="12" spans="2:18" s="6" customFormat="1" ht="18.75" customHeight="1">
      <c r="B12" s="23"/>
      <c r="C12" s="24"/>
      <c r="D12" s="24"/>
      <c r="E12" s="16" t="s">
        <v>32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68" t="s">
        <v>34</v>
      </c>
      <c r="P12" s="182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5" t="str">
        <f>IF('Rekapitulace stavby'!$AN$13="","",'Rekapitulace stavby'!$AN$13)</f>
        <v>Vyplň údaj</v>
      </c>
      <c r="P14" s="182"/>
      <c r="Q14" s="24"/>
      <c r="R14" s="25"/>
    </row>
    <row r="15" spans="2:18" s="6" customFormat="1" ht="18.75" customHeight="1">
      <c r="B15" s="23"/>
      <c r="C15" s="24"/>
      <c r="D15" s="24"/>
      <c r="E15" s="205" t="str">
        <f>IF('Rekapitulace stavby'!$E$14="","",'Rekapitulace stavby'!$E$14)</f>
        <v>Vyplň údaj</v>
      </c>
      <c r="F15" s="182"/>
      <c r="G15" s="182"/>
      <c r="H15" s="182"/>
      <c r="I15" s="182"/>
      <c r="J15" s="182"/>
      <c r="K15" s="182"/>
      <c r="L15" s="182"/>
      <c r="M15" s="18" t="s">
        <v>33</v>
      </c>
      <c r="N15" s="24"/>
      <c r="O15" s="205" t="str">
        <f>IF('Rekapitulace stavby'!$AN$14="","",'Rekapitulace stavby'!$AN$14)</f>
        <v>Vyplň údaj</v>
      </c>
      <c r="P15" s="182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8">
        <f>IF('Rekapitulace stavby'!$AN$16="","",'Rekapitulace stavby'!$AN$16)</f>
      </c>
      <c r="P17" s="182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68">
        <f>IF('Rekapitulace stavby'!$AN$17="","",'Rekapitulace stavby'!$AN$17)</f>
      </c>
      <c r="P18" s="182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39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8">
        <f>IF('Rekapitulace stavby'!$AN$19="","",'Rekapitulace stavby'!$AN$19)</f>
      </c>
      <c r="P20" s="182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IF('Rekapitulace stavby'!$E$20="","",'Rekapitulace stavby'!$E$20)</f>
        <v> 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68">
        <f>IF('Rekapitulace stavby'!$AN$20="","",'Rekapitulace stavby'!$AN$20)</f>
      </c>
      <c r="P21" s="182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71"/>
      <c r="F24" s="206"/>
      <c r="G24" s="206"/>
      <c r="H24" s="206"/>
      <c r="I24" s="206"/>
      <c r="J24" s="206"/>
      <c r="K24" s="206"/>
      <c r="L24" s="206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122</v>
      </c>
      <c r="E27" s="24"/>
      <c r="F27" s="24"/>
      <c r="G27" s="24"/>
      <c r="H27" s="24"/>
      <c r="I27" s="24"/>
      <c r="J27" s="24"/>
      <c r="K27" s="24"/>
      <c r="L27" s="24"/>
      <c r="M27" s="172">
        <f>$N$88</f>
        <v>0</v>
      </c>
      <c r="N27" s="182"/>
      <c r="O27" s="182"/>
      <c r="P27" s="182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72">
        <f>$N$92</f>
        <v>0</v>
      </c>
      <c r="N28" s="182"/>
      <c r="O28" s="182"/>
      <c r="P28" s="182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43</v>
      </c>
      <c r="E30" s="24"/>
      <c r="F30" s="24"/>
      <c r="G30" s="24"/>
      <c r="H30" s="24"/>
      <c r="I30" s="24"/>
      <c r="J30" s="24"/>
      <c r="K30" s="24"/>
      <c r="L30" s="24"/>
      <c r="M30" s="207">
        <f>ROUND($M$27+$M$28,2)</f>
        <v>0</v>
      </c>
      <c r="N30" s="182"/>
      <c r="O30" s="182"/>
      <c r="P30" s="182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30">
        <v>0.21</v>
      </c>
      <c r="G32" s="107" t="s">
        <v>46</v>
      </c>
      <c r="H32" s="208">
        <f>(SUM($BE$92:$BE$99)+SUM($BE$117:$BE$122))</f>
        <v>0</v>
      </c>
      <c r="I32" s="182"/>
      <c r="J32" s="182"/>
      <c r="K32" s="24"/>
      <c r="L32" s="24"/>
      <c r="M32" s="208">
        <f>ROUND((SUM($BE$92:$BE$99)+SUM($BE$117:$BE$122)),2)*$F$32</f>
        <v>0</v>
      </c>
      <c r="N32" s="182"/>
      <c r="O32" s="182"/>
      <c r="P32" s="182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30">
        <v>0.15</v>
      </c>
      <c r="G33" s="107" t="s">
        <v>46</v>
      </c>
      <c r="H33" s="208">
        <f>(SUM($BF$92:$BF$99)+SUM($BF$117:$BF$122))</f>
        <v>0</v>
      </c>
      <c r="I33" s="182"/>
      <c r="J33" s="182"/>
      <c r="K33" s="24"/>
      <c r="L33" s="24"/>
      <c r="M33" s="208">
        <f>ROUND((SUM($BF$92:$BF$99)+SUM($BF$117:$BF$122)),2)*$F$33</f>
        <v>0</v>
      </c>
      <c r="N33" s="182"/>
      <c r="O33" s="182"/>
      <c r="P33" s="182"/>
      <c r="Q33" s="24"/>
      <c r="R33" s="25"/>
    </row>
    <row r="34" spans="2:18" s="6" customFormat="1" ht="15" customHeight="1" hidden="1">
      <c r="B34" s="23"/>
      <c r="C34" s="24"/>
      <c r="D34" s="24"/>
      <c r="E34" s="29" t="s">
        <v>48</v>
      </c>
      <c r="F34" s="30">
        <v>0.21</v>
      </c>
      <c r="G34" s="107" t="s">
        <v>46</v>
      </c>
      <c r="H34" s="208">
        <f>(SUM($BG$92:$BG$99)+SUM($BG$117:$BG$122))</f>
        <v>0</v>
      </c>
      <c r="I34" s="182"/>
      <c r="J34" s="182"/>
      <c r="K34" s="24"/>
      <c r="L34" s="24"/>
      <c r="M34" s="208">
        <v>0</v>
      </c>
      <c r="N34" s="182"/>
      <c r="O34" s="182"/>
      <c r="P34" s="182"/>
      <c r="Q34" s="24"/>
      <c r="R34" s="25"/>
    </row>
    <row r="35" spans="2:18" s="6" customFormat="1" ht="15" customHeight="1" hidden="1">
      <c r="B35" s="23"/>
      <c r="C35" s="24"/>
      <c r="D35" s="24"/>
      <c r="E35" s="29" t="s">
        <v>49</v>
      </c>
      <c r="F35" s="30">
        <v>0.15</v>
      </c>
      <c r="G35" s="107" t="s">
        <v>46</v>
      </c>
      <c r="H35" s="208">
        <f>(SUM($BH$92:$BH$99)+SUM($BH$117:$BH$122))</f>
        <v>0</v>
      </c>
      <c r="I35" s="182"/>
      <c r="J35" s="182"/>
      <c r="K35" s="24"/>
      <c r="L35" s="24"/>
      <c r="M35" s="208">
        <v>0</v>
      </c>
      <c r="N35" s="182"/>
      <c r="O35" s="182"/>
      <c r="P35" s="182"/>
      <c r="Q35" s="24"/>
      <c r="R35" s="25"/>
    </row>
    <row r="36" spans="2:18" s="6" customFormat="1" ht="15" customHeight="1" hidden="1">
      <c r="B36" s="23"/>
      <c r="C36" s="24"/>
      <c r="D36" s="24"/>
      <c r="E36" s="29" t="s">
        <v>50</v>
      </c>
      <c r="F36" s="30">
        <v>0</v>
      </c>
      <c r="G36" s="107" t="s">
        <v>46</v>
      </c>
      <c r="H36" s="208">
        <f>(SUM($BI$92:$BI$99)+SUM($BI$117:$BI$122))</f>
        <v>0</v>
      </c>
      <c r="I36" s="182"/>
      <c r="J36" s="182"/>
      <c r="K36" s="24"/>
      <c r="L36" s="24"/>
      <c r="M36" s="208">
        <v>0</v>
      </c>
      <c r="N36" s="182"/>
      <c r="O36" s="182"/>
      <c r="P36" s="182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51</v>
      </c>
      <c r="E38" s="35"/>
      <c r="F38" s="35"/>
      <c r="G38" s="108" t="s">
        <v>52</v>
      </c>
      <c r="H38" s="36" t="s">
        <v>53</v>
      </c>
      <c r="I38" s="35"/>
      <c r="J38" s="35"/>
      <c r="K38" s="35"/>
      <c r="L38" s="180">
        <f>SUM($M$30:$M$36)</f>
        <v>0</v>
      </c>
      <c r="M38" s="179"/>
      <c r="N38" s="179"/>
      <c r="O38" s="179"/>
      <c r="P38" s="181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 hidden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 hidden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 hidden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 hidden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 hidden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 hidden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 hidden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 hidden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 hidden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 hidden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 hidden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 hidden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 hidden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 hidden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 hidden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 hidden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 hidden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 hidden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 hidden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 hidden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 hidden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 hidden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 hidden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 hidden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 hidden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 hidden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 hidden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 hidden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 hidden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 hidden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 hidden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3" t="s">
        <v>123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3" t="str">
        <f>$F$6</f>
        <v>UK-stavební práce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24"/>
      <c r="R78" s="25"/>
      <c r="T78" s="24"/>
      <c r="U78" s="24"/>
    </row>
    <row r="79" spans="2:21" s="6" customFormat="1" ht="37.5" customHeight="1">
      <c r="B79" s="23"/>
      <c r="C79" s="57" t="s">
        <v>120</v>
      </c>
      <c r="D79" s="24"/>
      <c r="E79" s="24"/>
      <c r="F79" s="183" t="str">
        <f>$F$7</f>
        <v>C - Elektroinstalace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09" t="str">
        <f>IF($O$9="","",$O$9)</f>
        <v>23.10.2016</v>
      </c>
      <c r="N81" s="182"/>
      <c r="O81" s="182"/>
      <c r="P81" s="182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Univerzita Karlova - Správa budov a zařízení</v>
      </c>
      <c r="G83" s="24"/>
      <c r="H83" s="24"/>
      <c r="I83" s="24"/>
      <c r="J83" s="24"/>
      <c r="K83" s="18" t="s">
        <v>37</v>
      </c>
      <c r="L83" s="24"/>
      <c r="M83" s="168" t="str">
        <f>$E$18</f>
        <v> </v>
      </c>
      <c r="N83" s="182"/>
      <c r="O83" s="182"/>
      <c r="P83" s="182"/>
      <c r="Q83" s="182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39</v>
      </c>
      <c r="L84" s="24"/>
      <c r="M84" s="168" t="str">
        <f>$E$21</f>
        <v> </v>
      </c>
      <c r="N84" s="182"/>
      <c r="O84" s="182"/>
      <c r="P84" s="182"/>
      <c r="Q84" s="182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10" t="s">
        <v>124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10" t="s">
        <v>125</v>
      </c>
      <c r="O86" s="182"/>
      <c r="P86" s="182"/>
      <c r="Q86" s="182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126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1">
        <f>$N$117</f>
        <v>0</v>
      </c>
      <c r="O88" s="182"/>
      <c r="P88" s="182"/>
      <c r="Q88" s="182"/>
      <c r="R88" s="25"/>
      <c r="T88" s="24"/>
      <c r="U88" s="24"/>
      <c r="AU88" s="6" t="s">
        <v>127</v>
      </c>
    </row>
    <row r="89" spans="2:21" s="76" customFormat="1" ht="25.5" customHeight="1">
      <c r="B89" s="112"/>
      <c r="C89" s="113"/>
      <c r="D89" s="113" t="s">
        <v>133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11">
        <f>$N$118</f>
        <v>0</v>
      </c>
      <c r="O89" s="212"/>
      <c r="P89" s="212"/>
      <c r="Q89" s="212"/>
      <c r="R89" s="114"/>
      <c r="T89" s="113"/>
      <c r="U89" s="113"/>
    </row>
    <row r="90" spans="2:21" s="115" customFormat="1" ht="21" customHeight="1">
      <c r="B90" s="116"/>
      <c r="C90" s="89"/>
      <c r="D90" s="89" t="s">
        <v>526</v>
      </c>
      <c r="E90" s="89"/>
      <c r="F90" s="89"/>
      <c r="G90" s="89"/>
      <c r="H90" s="89"/>
      <c r="I90" s="89"/>
      <c r="J90" s="89"/>
      <c r="K90" s="89"/>
      <c r="L90" s="89"/>
      <c r="M90" s="89"/>
      <c r="N90" s="196">
        <f>$N$121</f>
        <v>0</v>
      </c>
      <c r="O90" s="213"/>
      <c r="P90" s="213"/>
      <c r="Q90" s="213"/>
      <c r="R90" s="117"/>
      <c r="T90" s="89"/>
      <c r="U90" s="89"/>
    </row>
    <row r="91" spans="2:21" s="6" customFormat="1" ht="22.5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5"/>
      <c r="T91" s="24"/>
      <c r="U91" s="24"/>
    </row>
    <row r="92" spans="2:21" s="6" customFormat="1" ht="30" customHeight="1">
      <c r="B92" s="23"/>
      <c r="C92" s="71" t="s">
        <v>138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01">
        <f>ROUND($N$93+$N$94+$N$95+$N$96+$N$97+$N$98,2)</f>
        <v>0</v>
      </c>
      <c r="O92" s="182"/>
      <c r="P92" s="182"/>
      <c r="Q92" s="182"/>
      <c r="R92" s="25"/>
      <c r="T92" s="118"/>
      <c r="U92" s="119" t="s">
        <v>44</v>
      </c>
    </row>
    <row r="93" spans="2:62" s="6" customFormat="1" ht="18.75" customHeight="1">
      <c r="B93" s="23"/>
      <c r="C93" s="24"/>
      <c r="D93" s="197" t="s">
        <v>139</v>
      </c>
      <c r="E93" s="182"/>
      <c r="F93" s="182"/>
      <c r="G93" s="182"/>
      <c r="H93" s="182"/>
      <c r="I93" s="24"/>
      <c r="J93" s="24"/>
      <c r="K93" s="24"/>
      <c r="L93" s="24"/>
      <c r="M93" s="24"/>
      <c r="N93" s="195">
        <f>ROUND($N$88*$T$93,2)</f>
        <v>0</v>
      </c>
      <c r="O93" s="182"/>
      <c r="P93" s="182"/>
      <c r="Q93" s="182"/>
      <c r="R93" s="25"/>
      <c r="T93" s="120"/>
      <c r="U93" s="121" t="s">
        <v>45</v>
      </c>
      <c r="AY93" s="6" t="s">
        <v>140</v>
      </c>
      <c r="BE93" s="93">
        <f>IF($U$93="základní",$N$93,0)</f>
        <v>0</v>
      </c>
      <c r="BF93" s="93">
        <f>IF($U$93="snížená",$N$93,0)</f>
        <v>0</v>
      </c>
      <c r="BG93" s="93">
        <f>IF($U$93="zákl. přenesená",$N$93,0)</f>
        <v>0</v>
      </c>
      <c r="BH93" s="93">
        <f>IF($U$93="sníž. přenesená",$N$93,0)</f>
        <v>0</v>
      </c>
      <c r="BI93" s="93">
        <f>IF($U$93="nulová",$N$93,0)</f>
        <v>0</v>
      </c>
      <c r="BJ93" s="6" t="s">
        <v>22</v>
      </c>
    </row>
    <row r="94" spans="2:62" s="6" customFormat="1" ht="18.75" customHeight="1">
      <c r="B94" s="23"/>
      <c r="C94" s="24"/>
      <c r="D94" s="197" t="s">
        <v>141</v>
      </c>
      <c r="E94" s="182"/>
      <c r="F94" s="182"/>
      <c r="G94" s="182"/>
      <c r="H94" s="182"/>
      <c r="I94" s="24"/>
      <c r="J94" s="24"/>
      <c r="K94" s="24"/>
      <c r="L94" s="24"/>
      <c r="M94" s="24"/>
      <c r="N94" s="195">
        <f>ROUND($N$88*$T$94,2)</f>
        <v>0</v>
      </c>
      <c r="O94" s="182"/>
      <c r="P94" s="182"/>
      <c r="Q94" s="182"/>
      <c r="R94" s="25"/>
      <c r="T94" s="120"/>
      <c r="U94" s="121" t="s">
        <v>45</v>
      </c>
      <c r="AY94" s="6" t="s">
        <v>140</v>
      </c>
      <c r="BE94" s="93">
        <f>IF($U$94="základní",$N$94,0)</f>
        <v>0</v>
      </c>
      <c r="BF94" s="93">
        <f>IF($U$94="snížená",$N$94,0)</f>
        <v>0</v>
      </c>
      <c r="BG94" s="93">
        <f>IF($U$94="zákl. přenesená",$N$94,0)</f>
        <v>0</v>
      </c>
      <c r="BH94" s="93">
        <f>IF($U$94="sníž. přenesená",$N$94,0)</f>
        <v>0</v>
      </c>
      <c r="BI94" s="93">
        <f>IF($U$94="nulová",$N$94,0)</f>
        <v>0</v>
      </c>
      <c r="BJ94" s="6" t="s">
        <v>22</v>
      </c>
    </row>
    <row r="95" spans="2:62" s="6" customFormat="1" ht="18.75" customHeight="1">
      <c r="B95" s="23"/>
      <c r="C95" s="24"/>
      <c r="D95" s="197" t="s">
        <v>142</v>
      </c>
      <c r="E95" s="182"/>
      <c r="F95" s="182"/>
      <c r="G95" s="182"/>
      <c r="H95" s="182"/>
      <c r="I95" s="24"/>
      <c r="J95" s="24"/>
      <c r="K95" s="24"/>
      <c r="L95" s="24"/>
      <c r="M95" s="24"/>
      <c r="N95" s="195">
        <f>ROUND($N$88*$T$95,2)</f>
        <v>0</v>
      </c>
      <c r="O95" s="182"/>
      <c r="P95" s="182"/>
      <c r="Q95" s="182"/>
      <c r="R95" s="25"/>
      <c r="T95" s="120"/>
      <c r="U95" s="121" t="s">
        <v>45</v>
      </c>
      <c r="AY95" s="6" t="s">
        <v>140</v>
      </c>
      <c r="BE95" s="93">
        <f>IF($U$95="základní",$N$95,0)</f>
        <v>0</v>
      </c>
      <c r="BF95" s="93">
        <f>IF($U$95="snížená",$N$95,0)</f>
        <v>0</v>
      </c>
      <c r="BG95" s="93">
        <f>IF($U$95="zákl. přenesená",$N$95,0)</f>
        <v>0</v>
      </c>
      <c r="BH95" s="93">
        <f>IF($U$95="sníž. přenesená",$N$95,0)</f>
        <v>0</v>
      </c>
      <c r="BI95" s="93">
        <f>IF($U$95="nulová",$N$95,0)</f>
        <v>0</v>
      </c>
      <c r="BJ95" s="6" t="s">
        <v>22</v>
      </c>
    </row>
    <row r="96" spans="2:62" s="6" customFormat="1" ht="18.75" customHeight="1">
      <c r="B96" s="23"/>
      <c r="C96" s="24"/>
      <c r="D96" s="197" t="s">
        <v>143</v>
      </c>
      <c r="E96" s="182"/>
      <c r="F96" s="182"/>
      <c r="G96" s="182"/>
      <c r="H96" s="182"/>
      <c r="I96" s="24"/>
      <c r="J96" s="24"/>
      <c r="K96" s="24"/>
      <c r="L96" s="24"/>
      <c r="M96" s="24"/>
      <c r="N96" s="195">
        <f>ROUND($N$88*$T$96,2)</f>
        <v>0</v>
      </c>
      <c r="O96" s="182"/>
      <c r="P96" s="182"/>
      <c r="Q96" s="182"/>
      <c r="R96" s="25"/>
      <c r="T96" s="120"/>
      <c r="U96" s="121" t="s">
        <v>45</v>
      </c>
      <c r="AY96" s="6" t="s">
        <v>140</v>
      </c>
      <c r="BE96" s="93">
        <f>IF($U$96="základní",$N$96,0)</f>
        <v>0</v>
      </c>
      <c r="BF96" s="93">
        <f>IF($U$96="snížená",$N$96,0)</f>
        <v>0</v>
      </c>
      <c r="BG96" s="93">
        <f>IF($U$96="zákl. přenesená",$N$96,0)</f>
        <v>0</v>
      </c>
      <c r="BH96" s="93">
        <f>IF($U$96="sníž. přenesená",$N$96,0)</f>
        <v>0</v>
      </c>
      <c r="BI96" s="93">
        <f>IF($U$96="nulová",$N$96,0)</f>
        <v>0</v>
      </c>
      <c r="BJ96" s="6" t="s">
        <v>22</v>
      </c>
    </row>
    <row r="97" spans="2:62" s="6" customFormat="1" ht="18.75" customHeight="1">
      <c r="B97" s="23"/>
      <c r="C97" s="24"/>
      <c r="D97" s="197" t="s">
        <v>144</v>
      </c>
      <c r="E97" s="182"/>
      <c r="F97" s="182"/>
      <c r="G97" s="182"/>
      <c r="H97" s="182"/>
      <c r="I97" s="24"/>
      <c r="J97" s="24"/>
      <c r="K97" s="24"/>
      <c r="L97" s="24"/>
      <c r="M97" s="24"/>
      <c r="N97" s="195">
        <f>ROUND($N$88*$T$97,2)</f>
        <v>0</v>
      </c>
      <c r="O97" s="182"/>
      <c r="P97" s="182"/>
      <c r="Q97" s="182"/>
      <c r="R97" s="25"/>
      <c r="T97" s="120"/>
      <c r="U97" s="121" t="s">
        <v>45</v>
      </c>
      <c r="AY97" s="6" t="s">
        <v>140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89" t="s">
        <v>145</v>
      </c>
      <c r="E98" s="24"/>
      <c r="F98" s="24"/>
      <c r="G98" s="24"/>
      <c r="H98" s="24"/>
      <c r="I98" s="24"/>
      <c r="J98" s="24"/>
      <c r="K98" s="24"/>
      <c r="L98" s="24"/>
      <c r="M98" s="24"/>
      <c r="N98" s="195">
        <f>ROUND($N$88*$T$98,2)</f>
        <v>0</v>
      </c>
      <c r="O98" s="182"/>
      <c r="P98" s="182"/>
      <c r="Q98" s="182"/>
      <c r="R98" s="25"/>
      <c r="T98" s="122"/>
      <c r="U98" s="123" t="s">
        <v>45</v>
      </c>
      <c r="AY98" s="6" t="s">
        <v>146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21" s="6" customFormat="1" ht="14.25" customHeight="1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T99" s="24"/>
      <c r="U99" s="24"/>
    </row>
    <row r="100" spans="2:21" s="6" customFormat="1" ht="30" customHeight="1">
      <c r="B100" s="23"/>
      <c r="C100" s="100" t="s">
        <v>116</v>
      </c>
      <c r="D100" s="33"/>
      <c r="E100" s="33"/>
      <c r="F100" s="33"/>
      <c r="G100" s="33"/>
      <c r="H100" s="33"/>
      <c r="I100" s="33"/>
      <c r="J100" s="33"/>
      <c r="K100" s="33"/>
      <c r="L100" s="198">
        <f>ROUND(SUM($N$88+$N$92),2)</f>
        <v>0</v>
      </c>
      <c r="M100" s="199"/>
      <c r="N100" s="199"/>
      <c r="O100" s="199"/>
      <c r="P100" s="199"/>
      <c r="Q100" s="199"/>
      <c r="R100" s="25"/>
      <c r="T100" s="24"/>
      <c r="U100" s="24"/>
    </row>
    <row r="101" spans="2:21" s="6" customFormat="1" ht="7.5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/>
      <c r="T101" s="24"/>
      <c r="U101" s="24"/>
    </row>
    <row r="105" spans="2:18" s="6" customFormat="1" ht="7.5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s="6" customFormat="1" ht="37.5" customHeight="1">
      <c r="B106" s="23"/>
      <c r="C106" s="163" t="s">
        <v>147</v>
      </c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25"/>
    </row>
    <row r="107" spans="2:18" s="6" customFormat="1" ht="7.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</row>
    <row r="108" spans="2:18" s="6" customFormat="1" ht="30.75" customHeight="1">
      <c r="B108" s="23"/>
      <c r="C108" s="18" t="s">
        <v>17</v>
      </c>
      <c r="D108" s="24"/>
      <c r="E108" s="24"/>
      <c r="F108" s="203" t="str">
        <f>$F$6</f>
        <v>UK-stavební práce</v>
      </c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24"/>
      <c r="R108" s="25"/>
    </row>
    <row r="109" spans="2:18" s="6" customFormat="1" ht="37.5" customHeight="1">
      <c r="B109" s="23"/>
      <c r="C109" s="57" t="s">
        <v>120</v>
      </c>
      <c r="D109" s="24"/>
      <c r="E109" s="24"/>
      <c r="F109" s="183" t="str">
        <f>$F$7</f>
        <v>C - Elektroinstalace</v>
      </c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24"/>
      <c r="R109" s="25"/>
    </row>
    <row r="110" spans="2:18" s="6" customFormat="1" ht="7.5" customHeight="1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5"/>
    </row>
    <row r="111" spans="2:18" s="6" customFormat="1" ht="18.75" customHeight="1">
      <c r="B111" s="23"/>
      <c r="C111" s="18" t="s">
        <v>23</v>
      </c>
      <c r="D111" s="24"/>
      <c r="E111" s="24"/>
      <c r="F111" s="16" t="str">
        <f>$F$9</f>
        <v> </v>
      </c>
      <c r="G111" s="24"/>
      <c r="H111" s="24"/>
      <c r="I111" s="24"/>
      <c r="J111" s="24"/>
      <c r="K111" s="18" t="s">
        <v>25</v>
      </c>
      <c r="L111" s="24"/>
      <c r="M111" s="209" t="str">
        <f>IF($O$9="","",$O$9)</f>
        <v>23.10.2016</v>
      </c>
      <c r="N111" s="182"/>
      <c r="O111" s="182"/>
      <c r="P111" s="182"/>
      <c r="Q111" s="24"/>
      <c r="R111" s="25"/>
    </row>
    <row r="112" spans="2:18" s="6" customFormat="1" ht="7.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6" customFormat="1" ht="15.75" customHeight="1">
      <c r="B113" s="23"/>
      <c r="C113" s="18" t="s">
        <v>29</v>
      </c>
      <c r="D113" s="24"/>
      <c r="E113" s="24"/>
      <c r="F113" s="16" t="str">
        <f>$E$12</f>
        <v>Univerzita Karlova - Správa budov a zařízení</v>
      </c>
      <c r="G113" s="24"/>
      <c r="H113" s="24"/>
      <c r="I113" s="24"/>
      <c r="J113" s="24"/>
      <c r="K113" s="18" t="s">
        <v>37</v>
      </c>
      <c r="L113" s="24"/>
      <c r="M113" s="168" t="str">
        <f>$E$18</f>
        <v> </v>
      </c>
      <c r="N113" s="182"/>
      <c r="O113" s="182"/>
      <c r="P113" s="182"/>
      <c r="Q113" s="182"/>
      <c r="R113" s="25"/>
    </row>
    <row r="114" spans="2:18" s="6" customFormat="1" ht="15" customHeight="1">
      <c r="B114" s="23"/>
      <c r="C114" s="18" t="s">
        <v>35</v>
      </c>
      <c r="D114" s="24"/>
      <c r="E114" s="24"/>
      <c r="F114" s="16" t="str">
        <f>IF($E$15="","",$E$15)</f>
        <v>Vyplň údaj</v>
      </c>
      <c r="G114" s="24"/>
      <c r="H114" s="24"/>
      <c r="I114" s="24"/>
      <c r="J114" s="24"/>
      <c r="K114" s="18" t="s">
        <v>39</v>
      </c>
      <c r="L114" s="24"/>
      <c r="M114" s="168" t="str">
        <f>$E$21</f>
        <v> </v>
      </c>
      <c r="N114" s="182"/>
      <c r="O114" s="182"/>
      <c r="P114" s="182"/>
      <c r="Q114" s="182"/>
      <c r="R114" s="25"/>
    </row>
    <row r="115" spans="2:18" s="6" customFormat="1" ht="11.2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</row>
    <row r="116" spans="2:27" s="124" customFormat="1" ht="30" customHeight="1">
      <c r="B116" s="125"/>
      <c r="C116" s="126" t="s">
        <v>148</v>
      </c>
      <c r="D116" s="127" t="s">
        <v>149</v>
      </c>
      <c r="E116" s="127" t="s">
        <v>62</v>
      </c>
      <c r="F116" s="214" t="s">
        <v>150</v>
      </c>
      <c r="G116" s="215"/>
      <c r="H116" s="215"/>
      <c r="I116" s="215"/>
      <c r="J116" s="127" t="s">
        <v>151</v>
      </c>
      <c r="K116" s="127" t="s">
        <v>152</v>
      </c>
      <c r="L116" s="214" t="s">
        <v>153</v>
      </c>
      <c r="M116" s="215"/>
      <c r="N116" s="214" t="s">
        <v>154</v>
      </c>
      <c r="O116" s="215"/>
      <c r="P116" s="215"/>
      <c r="Q116" s="216"/>
      <c r="R116" s="128"/>
      <c r="T116" s="66" t="s">
        <v>155</v>
      </c>
      <c r="U116" s="67" t="s">
        <v>44</v>
      </c>
      <c r="V116" s="67" t="s">
        <v>156</v>
      </c>
      <c r="W116" s="67" t="s">
        <v>157</v>
      </c>
      <c r="X116" s="67" t="s">
        <v>158</v>
      </c>
      <c r="Y116" s="67" t="s">
        <v>159</v>
      </c>
      <c r="Z116" s="67" t="s">
        <v>160</v>
      </c>
      <c r="AA116" s="68" t="s">
        <v>161</v>
      </c>
    </row>
    <row r="117" spans="2:63" s="6" customFormat="1" ht="30" customHeight="1">
      <c r="B117" s="23"/>
      <c r="C117" s="71" t="s">
        <v>122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30">
        <f>$BK$117</f>
        <v>0</v>
      </c>
      <c r="O117" s="182"/>
      <c r="P117" s="182"/>
      <c r="Q117" s="182"/>
      <c r="R117" s="25"/>
      <c r="T117" s="70"/>
      <c r="U117" s="38"/>
      <c r="V117" s="38"/>
      <c r="W117" s="129">
        <f>$W$118+$W$123</f>
        <v>0</v>
      </c>
      <c r="X117" s="38"/>
      <c r="Y117" s="129">
        <f>$Y$118+$Y$123</f>
        <v>0</v>
      </c>
      <c r="Z117" s="38"/>
      <c r="AA117" s="130">
        <f>$AA$118+$AA$123</f>
        <v>0</v>
      </c>
      <c r="AT117" s="6" t="s">
        <v>79</v>
      </c>
      <c r="AU117" s="6" t="s">
        <v>127</v>
      </c>
      <c r="BK117" s="131">
        <f>$BK$118+$BK$123</f>
        <v>0</v>
      </c>
    </row>
    <row r="118" spans="2:63" s="132" customFormat="1" ht="37.5" customHeight="1">
      <c r="B118" s="133"/>
      <c r="C118" s="134"/>
      <c r="D118" s="135" t="s">
        <v>133</v>
      </c>
      <c r="E118" s="135"/>
      <c r="F118" s="135"/>
      <c r="G118" s="135"/>
      <c r="H118" s="135"/>
      <c r="I118" s="135"/>
      <c r="J118" s="135"/>
      <c r="K118" s="135"/>
      <c r="L118" s="135"/>
      <c r="M118" s="135"/>
      <c r="N118" s="226">
        <f>$BK$118</f>
        <v>0</v>
      </c>
      <c r="O118" s="227"/>
      <c r="P118" s="227"/>
      <c r="Q118" s="227"/>
      <c r="R118" s="136"/>
      <c r="T118" s="137"/>
      <c r="U118" s="134"/>
      <c r="V118" s="134"/>
      <c r="W118" s="138">
        <f>$W$119+$W$120+$W$121</f>
        <v>0</v>
      </c>
      <c r="X118" s="134"/>
      <c r="Y118" s="138">
        <f>$Y$119+$Y$120+$Y$121</f>
        <v>0</v>
      </c>
      <c r="Z118" s="134"/>
      <c r="AA118" s="139">
        <f>$AA$119+$AA$120+$AA$121</f>
        <v>0</v>
      </c>
      <c r="AR118" s="140" t="s">
        <v>118</v>
      </c>
      <c r="AT118" s="140" t="s">
        <v>79</v>
      </c>
      <c r="AU118" s="140" t="s">
        <v>80</v>
      </c>
      <c r="AY118" s="140" t="s">
        <v>162</v>
      </c>
      <c r="BK118" s="141">
        <f>$BK$119+$BK$120+$BK$121</f>
        <v>0</v>
      </c>
    </row>
    <row r="119" spans="2:65" s="6" customFormat="1" ht="39" customHeight="1">
      <c r="B119" s="23"/>
      <c r="C119" s="143" t="s">
        <v>527</v>
      </c>
      <c r="D119" s="143" t="s">
        <v>164</v>
      </c>
      <c r="E119" s="144" t="s">
        <v>528</v>
      </c>
      <c r="F119" s="217" t="s">
        <v>529</v>
      </c>
      <c r="G119" s="218"/>
      <c r="H119" s="218"/>
      <c r="I119" s="218"/>
      <c r="J119" s="145" t="s">
        <v>277</v>
      </c>
      <c r="K119" s="146">
        <v>5.4</v>
      </c>
      <c r="L119" s="219">
        <v>0</v>
      </c>
      <c r="M119" s="218"/>
      <c r="N119" s="220">
        <f>ROUND($L$119*$K$119,2)</f>
        <v>0</v>
      </c>
      <c r="O119" s="218"/>
      <c r="P119" s="218"/>
      <c r="Q119" s="218"/>
      <c r="R119" s="25"/>
      <c r="T119" s="147"/>
      <c r="U119" s="31" t="s">
        <v>45</v>
      </c>
      <c r="V119" s="24"/>
      <c r="W119" s="148">
        <f>$V$119*$K$119</f>
        <v>0</v>
      </c>
      <c r="X119" s="148">
        <v>0</v>
      </c>
      <c r="Y119" s="148">
        <f>$X$119*$K$119</f>
        <v>0</v>
      </c>
      <c r="Z119" s="148">
        <v>0</v>
      </c>
      <c r="AA119" s="149">
        <f>$Z$119*$K$119</f>
        <v>0</v>
      </c>
      <c r="AR119" s="6" t="s">
        <v>222</v>
      </c>
      <c r="AT119" s="6" t="s">
        <v>164</v>
      </c>
      <c r="AU119" s="6" t="s">
        <v>22</v>
      </c>
      <c r="AY119" s="6" t="s">
        <v>162</v>
      </c>
      <c r="BE119" s="93">
        <f>IF($U$119="základní",$N$119,0)</f>
        <v>0</v>
      </c>
      <c r="BF119" s="93">
        <f>IF($U$119="snížená",$N$119,0)</f>
        <v>0</v>
      </c>
      <c r="BG119" s="93">
        <f>IF($U$119="zákl. přenesená",$N$119,0)</f>
        <v>0</v>
      </c>
      <c r="BH119" s="93">
        <f>IF($U$119="sníž. přenesená",$N$119,0)</f>
        <v>0</v>
      </c>
      <c r="BI119" s="93">
        <f>IF($U$119="nulová",$N$119,0)</f>
        <v>0</v>
      </c>
      <c r="BJ119" s="6" t="s">
        <v>22</v>
      </c>
      <c r="BK119" s="93">
        <f>ROUND($L$119*$K$119,2)</f>
        <v>0</v>
      </c>
      <c r="BL119" s="6" t="s">
        <v>222</v>
      </c>
      <c r="BM119" s="6" t="s">
        <v>530</v>
      </c>
    </row>
    <row r="120" spans="2:65" s="6" customFormat="1" ht="39" customHeight="1">
      <c r="B120" s="23"/>
      <c r="C120" s="143" t="s">
        <v>531</v>
      </c>
      <c r="D120" s="143" t="s">
        <v>164</v>
      </c>
      <c r="E120" s="144" t="s">
        <v>532</v>
      </c>
      <c r="F120" s="217" t="s">
        <v>533</v>
      </c>
      <c r="G120" s="218"/>
      <c r="H120" s="218"/>
      <c r="I120" s="218"/>
      <c r="J120" s="145" t="s">
        <v>277</v>
      </c>
      <c r="K120" s="146">
        <v>2.3</v>
      </c>
      <c r="L120" s="219">
        <v>0</v>
      </c>
      <c r="M120" s="218"/>
      <c r="N120" s="220">
        <f>ROUND($L$120*$K$120,2)</f>
        <v>0</v>
      </c>
      <c r="O120" s="218"/>
      <c r="P120" s="218"/>
      <c r="Q120" s="218"/>
      <c r="R120" s="25"/>
      <c r="T120" s="147"/>
      <c r="U120" s="31" t="s">
        <v>45</v>
      </c>
      <c r="V120" s="24"/>
      <c r="W120" s="148">
        <f>$V$120*$K$120</f>
        <v>0</v>
      </c>
      <c r="X120" s="148">
        <v>0</v>
      </c>
      <c r="Y120" s="148">
        <f>$X$120*$K$120</f>
        <v>0</v>
      </c>
      <c r="Z120" s="148">
        <v>0</v>
      </c>
      <c r="AA120" s="149">
        <f>$Z$120*$K$120</f>
        <v>0</v>
      </c>
      <c r="AR120" s="6" t="s">
        <v>222</v>
      </c>
      <c r="AT120" s="6" t="s">
        <v>164</v>
      </c>
      <c r="AU120" s="6" t="s">
        <v>22</v>
      </c>
      <c r="AY120" s="6" t="s">
        <v>162</v>
      </c>
      <c r="BE120" s="93">
        <f>IF($U$120="základní",$N$120,0)</f>
        <v>0</v>
      </c>
      <c r="BF120" s="93">
        <f>IF($U$120="snížená",$N$120,0)</f>
        <v>0</v>
      </c>
      <c r="BG120" s="93">
        <f>IF($U$120="zákl. přenesená",$N$120,0)</f>
        <v>0</v>
      </c>
      <c r="BH120" s="93">
        <f>IF($U$120="sníž. přenesená",$N$120,0)</f>
        <v>0</v>
      </c>
      <c r="BI120" s="93">
        <f>IF($U$120="nulová",$N$120,0)</f>
        <v>0</v>
      </c>
      <c r="BJ120" s="6" t="s">
        <v>22</v>
      </c>
      <c r="BK120" s="93">
        <f>ROUND($L$120*$K$120,2)</f>
        <v>0</v>
      </c>
      <c r="BL120" s="6" t="s">
        <v>222</v>
      </c>
      <c r="BM120" s="6" t="s">
        <v>534</v>
      </c>
    </row>
    <row r="121" spans="2:63" s="132" customFormat="1" ht="30.75" customHeight="1">
      <c r="B121" s="133"/>
      <c r="C121" s="134"/>
      <c r="D121" s="142" t="s">
        <v>526</v>
      </c>
      <c r="E121" s="142"/>
      <c r="F121" s="142"/>
      <c r="G121" s="142"/>
      <c r="H121" s="142"/>
      <c r="I121" s="142"/>
      <c r="J121" s="142"/>
      <c r="K121" s="142"/>
      <c r="L121" s="142"/>
      <c r="M121" s="142"/>
      <c r="N121" s="228">
        <f>$BK$121</f>
        <v>0</v>
      </c>
      <c r="O121" s="227"/>
      <c r="P121" s="227"/>
      <c r="Q121" s="227"/>
      <c r="R121" s="136"/>
      <c r="T121" s="137"/>
      <c r="U121" s="134"/>
      <c r="V121" s="134"/>
      <c r="W121" s="138">
        <f>$W$122</f>
        <v>0</v>
      </c>
      <c r="X121" s="134"/>
      <c r="Y121" s="138">
        <f>$Y$122</f>
        <v>0</v>
      </c>
      <c r="Z121" s="134"/>
      <c r="AA121" s="139">
        <f>$AA$122</f>
        <v>0</v>
      </c>
      <c r="AR121" s="140" t="s">
        <v>118</v>
      </c>
      <c r="AT121" s="140" t="s">
        <v>79</v>
      </c>
      <c r="AU121" s="140" t="s">
        <v>22</v>
      </c>
      <c r="AY121" s="140" t="s">
        <v>162</v>
      </c>
      <c r="BK121" s="141">
        <f>$BK$122</f>
        <v>0</v>
      </c>
    </row>
    <row r="122" spans="2:65" s="6" customFormat="1" ht="15.75" customHeight="1">
      <c r="B122" s="23"/>
      <c r="C122" s="143" t="s">
        <v>535</v>
      </c>
      <c r="D122" s="143" t="s">
        <v>164</v>
      </c>
      <c r="E122" s="144" t="s">
        <v>536</v>
      </c>
      <c r="F122" s="217" t="s">
        <v>537</v>
      </c>
      <c r="G122" s="218"/>
      <c r="H122" s="218"/>
      <c r="I122" s="218"/>
      <c r="J122" s="145" t="s">
        <v>167</v>
      </c>
      <c r="K122" s="146">
        <v>5</v>
      </c>
      <c r="L122" s="219">
        <v>0</v>
      </c>
      <c r="M122" s="218"/>
      <c r="N122" s="220">
        <f>ROUND($L$122*$K$122,2)</f>
        <v>0</v>
      </c>
      <c r="O122" s="218"/>
      <c r="P122" s="218"/>
      <c r="Q122" s="218"/>
      <c r="R122" s="25"/>
      <c r="T122" s="147"/>
      <c r="U122" s="31" t="s">
        <v>45</v>
      </c>
      <c r="V122" s="24"/>
      <c r="W122" s="148">
        <f>$V$122*$K$122</f>
        <v>0</v>
      </c>
      <c r="X122" s="148">
        <v>0</v>
      </c>
      <c r="Y122" s="148">
        <f>$X$122*$K$122</f>
        <v>0</v>
      </c>
      <c r="Z122" s="148">
        <v>0</v>
      </c>
      <c r="AA122" s="149">
        <f>$Z$122*$K$122</f>
        <v>0</v>
      </c>
      <c r="AR122" s="6" t="s">
        <v>222</v>
      </c>
      <c r="AT122" s="6" t="s">
        <v>164</v>
      </c>
      <c r="AU122" s="6" t="s">
        <v>118</v>
      </c>
      <c r="AY122" s="6" t="s">
        <v>162</v>
      </c>
      <c r="BE122" s="93">
        <f>IF($U$122="základní",$N$122,0)</f>
        <v>0</v>
      </c>
      <c r="BF122" s="93">
        <f>IF($U$122="snížená",$N$122,0)</f>
        <v>0</v>
      </c>
      <c r="BG122" s="93">
        <f>IF($U$122="zákl. přenesená",$N$122,0)</f>
        <v>0</v>
      </c>
      <c r="BH122" s="93">
        <f>IF($U$122="sníž. přenesená",$N$122,0)</f>
        <v>0</v>
      </c>
      <c r="BI122" s="93">
        <f>IF($U$122="nulová",$N$122,0)</f>
        <v>0</v>
      </c>
      <c r="BJ122" s="6" t="s">
        <v>22</v>
      </c>
      <c r="BK122" s="93">
        <f>ROUND($L$122*$K$122,2)</f>
        <v>0</v>
      </c>
      <c r="BL122" s="6" t="s">
        <v>222</v>
      </c>
      <c r="BM122" s="6" t="s">
        <v>538</v>
      </c>
    </row>
    <row r="123" spans="2:63" s="6" customFormat="1" ht="51" customHeight="1">
      <c r="B123" s="23"/>
      <c r="C123" s="24"/>
      <c r="D123" s="135" t="s">
        <v>265</v>
      </c>
      <c r="E123" s="24"/>
      <c r="F123" s="24"/>
      <c r="G123" s="24"/>
      <c r="H123" s="24"/>
      <c r="I123" s="24"/>
      <c r="J123" s="24"/>
      <c r="K123" s="24"/>
      <c r="L123" s="24"/>
      <c r="M123" s="24"/>
      <c r="N123" s="226">
        <f>$BK$123</f>
        <v>0</v>
      </c>
      <c r="O123" s="182"/>
      <c r="P123" s="182"/>
      <c r="Q123" s="182"/>
      <c r="R123" s="25"/>
      <c r="T123" s="154"/>
      <c r="U123" s="43"/>
      <c r="V123" s="43"/>
      <c r="W123" s="43"/>
      <c r="X123" s="43"/>
      <c r="Y123" s="43"/>
      <c r="Z123" s="43"/>
      <c r="AA123" s="45"/>
      <c r="AT123" s="6" t="s">
        <v>79</v>
      </c>
      <c r="AU123" s="6" t="s">
        <v>80</v>
      </c>
      <c r="AY123" s="6" t="s">
        <v>266</v>
      </c>
      <c r="BK123" s="93">
        <v>0</v>
      </c>
    </row>
    <row r="124" spans="2:18" s="6" customFormat="1" ht="7.5" customHeight="1"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8"/>
    </row>
    <row r="176" s="2" customFormat="1" ht="14.25" customHeight="1"/>
  </sheetData>
  <sheetProtection password="CC35" sheet="1" objects="1" scenarios="1" formatColumns="0" formatRows="0" sort="0" autoFilter="0"/>
  <mergeCells count="77">
    <mergeCell ref="N123:Q123"/>
    <mergeCell ref="H1:K1"/>
    <mergeCell ref="S2:AC2"/>
    <mergeCell ref="F122:I122"/>
    <mergeCell ref="L122:M122"/>
    <mergeCell ref="N122:Q122"/>
    <mergeCell ref="N117:Q117"/>
    <mergeCell ref="N118:Q118"/>
    <mergeCell ref="N121:Q121"/>
    <mergeCell ref="F119:I119"/>
    <mergeCell ref="L119:M119"/>
    <mergeCell ref="N119:Q119"/>
    <mergeCell ref="F120:I120"/>
    <mergeCell ref="L120:M120"/>
    <mergeCell ref="N120:Q120"/>
    <mergeCell ref="F109:P109"/>
    <mergeCell ref="M111:P111"/>
    <mergeCell ref="M113:Q113"/>
    <mergeCell ref="M114:Q114"/>
    <mergeCell ref="F116:I116"/>
    <mergeCell ref="L116:M116"/>
    <mergeCell ref="N116:Q116"/>
    <mergeCell ref="D97:H97"/>
    <mergeCell ref="N97:Q97"/>
    <mergeCell ref="N98:Q98"/>
    <mergeCell ref="L100:Q100"/>
    <mergeCell ref="C106:Q106"/>
    <mergeCell ref="F108:P108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2:Q92"/>
    <mergeCell ref="D93:H93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7"/>
  <sheetViews>
    <sheetView showGridLines="0" zoomScalePageLayoutView="0" workbookViewId="0" topLeftCell="A1">
      <pane ySplit="1" topLeftCell="A104" activePane="bottomLeft" state="frozen"/>
      <selection pane="topLeft" activeCell="A1" sqref="A1"/>
      <selection pane="bottomLeft" activeCell="A40" sqref="A40:IV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60"/>
      <c r="B1" s="157"/>
      <c r="C1" s="157"/>
      <c r="D1" s="158" t="s">
        <v>1</v>
      </c>
      <c r="E1" s="157"/>
      <c r="F1" s="159" t="s">
        <v>554</v>
      </c>
      <c r="G1" s="159"/>
      <c r="H1" s="229" t="s">
        <v>555</v>
      </c>
      <c r="I1" s="229"/>
      <c r="J1" s="229"/>
      <c r="K1" s="229"/>
      <c r="L1" s="159" t="s">
        <v>556</v>
      </c>
      <c r="M1" s="157"/>
      <c r="N1" s="157"/>
      <c r="O1" s="158" t="s">
        <v>117</v>
      </c>
      <c r="P1" s="157"/>
      <c r="Q1" s="157"/>
      <c r="R1" s="157"/>
      <c r="S1" s="159" t="s">
        <v>557</v>
      </c>
      <c r="T1" s="159"/>
      <c r="U1" s="160"/>
      <c r="V1" s="16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1" t="s">
        <v>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S2" s="200" t="s">
        <v>6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T2" s="2" t="s">
        <v>107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118</v>
      </c>
    </row>
    <row r="4" spans="2:46" s="2" customFormat="1" ht="37.5" customHeight="1">
      <c r="B4" s="10"/>
      <c r="C4" s="163" t="s">
        <v>119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03" t="str">
        <f>'Rekapitulace stavby'!$K$6</f>
        <v>UK-stavební práce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1"/>
      <c r="R6" s="12"/>
    </row>
    <row r="7" spans="2:18" s="6" customFormat="1" ht="33.75" customHeight="1">
      <c r="B7" s="23"/>
      <c r="C7" s="24"/>
      <c r="D7" s="17" t="s">
        <v>120</v>
      </c>
      <c r="E7" s="24"/>
      <c r="F7" s="169" t="s">
        <v>539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04" t="str">
        <f>'Rekapitulace stavby'!$AN$8</f>
        <v>23.10.2016</v>
      </c>
      <c r="P9" s="182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68" t="s">
        <v>31</v>
      </c>
      <c r="P11" s="182"/>
      <c r="Q11" s="24"/>
      <c r="R11" s="25"/>
    </row>
    <row r="12" spans="2:18" s="6" customFormat="1" ht="18.75" customHeight="1">
      <c r="B12" s="23"/>
      <c r="C12" s="24"/>
      <c r="D12" s="24"/>
      <c r="E12" s="16" t="s">
        <v>32</v>
      </c>
      <c r="F12" s="24"/>
      <c r="G12" s="24"/>
      <c r="H12" s="24"/>
      <c r="I12" s="24"/>
      <c r="J12" s="24"/>
      <c r="K12" s="24"/>
      <c r="L12" s="24"/>
      <c r="M12" s="18" t="s">
        <v>33</v>
      </c>
      <c r="N12" s="24"/>
      <c r="O12" s="168" t="s">
        <v>34</v>
      </c>
      <c r="P12" s="182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35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05" t="str">
        <f>IF('Rekapitulace stavby'!$AN$13="","",'Rekapitulace stavby'!$AN$13)</f>
        <v>Vyplň údaj</v>
      </c>
      <c r="P14" s="182"/>
      <c r="Q14" s="24"/>
      <c r="R14" s="25"/>
    </row>
    <row r="15" spans="2:18" s="6" customFormat="1" ht="18.75" customHeight="1">
      <c r="B15" s="23"/>
      <c r="C15" s="24"/>
      <c r="D15" s="24"/>
      <c r="E15" s="205" t="str">
        <f>IF('Rekapitulace stavby'!$E$14="","",'Rekapitulace stavby'!$E$14)</f>
        <v>Vyplň údaj</v>
      </c>
      <c r="F15" s="182"/>
      <c r="G15" s="182"/>
      <c r="H15" s="182"/>
      <c r="I15" s="182"/>
      <c r="J15" s="182"/>
      <c r="K15" s="182"/>
      <c r="L15" s="182"/>
      <c r="M15" s="18" t="s">
        <v>33</v>
      </c>
      <c r="N15" s="24"/>
      <c r="O15" s="205" t="str">
        <f>IF('Rekapitulace stavby'!$AN$14="","",'Rekapitulace stavby'!$AN$14)</f>
        <v>Vyplň údaj</v>
      </c>
      <c r="P15" s="182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37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68">
        <f>IF('Rekapitulace stavby'!$AN$16="","",'Rekapitulace stavby'!$AN$16)</f>
      </c>
      <c r="P17" s="182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33</v>
      </c>
      <c r="N18" s="24"/>
      <c r="O18" s="168">
        <f>IF('Rekapitulace stavby'!$AN$17="","",'Rekapitulace stavby'!$AN$17)</f>
      </c>
      <c r="P18" s="182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39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68">
        <f>IF('Rekapitulace stavby'!$AN$19="","",'Rekapitulace stavby'!$AN$19)</f>
      </c>
      <c r="P20" s="182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IF('Rekapitulace stavby'!$E$20="","",'Rekapitulace stavby'!$E$20)</f>
        <v> </v>
      </c>
      <c r="F21" s="24"/>
      <c r="G21" s="24"/>
      <c r="H21" s="24"/>
      <c r="I21" s="24"/>
      <c r="J21" s="24"/>
      <c r="K21" s="24"/>
      <c r="L21" s="24"/>
      <c r="M21" s="18" t="s">
        <v>33</v>
      </c>
      <c r="N21" s="24"/>
      <c r="O21" s="168">
        <f>IF('Rekapitulace stavby'!$AN$20="","",'Rekapitulace stavby'!$AN$20)</f>
      </c>
      <c r="P21" s="182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71"/>
      <c r="F24" s="206"/>
      <c r="G24" s="206"/>
      <c r="H24" s="206"/>
      <c r="I24" s="206"/>
      <c r="J24" s="206"/>
      <c r="K24" s="206"/>
      <c r="L24" s="206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122</v>
      </c>
      <c r="E27" s="24"/>
      <c r="F27" s="24"/>
      <c r="G27" s="24"/>
      <c r="H27" s="24"/>
      <c r="I27" s="24"/>
      <c r="J27" s="24"/>
      <c r="K27" s="24"/>
      <c r="L27" s="24"/>
      <c r="M27" s="172">
        <f>$N$88</f>
        <v>0</v>
      </c>
      <c r="N27" s="182"/>
      <c r="O27" s="182"/>
      <c r="P27" s="182"/>
      <c r="Q27" s="24"/>
      <c r="R27" s="25"/>
    </row>
    <row r="28" spans="2:18" s="6" customFormat="1" ht="15" customHeight="1">
      <c r="B28" s="23"/>
      <c r="C28" s="24"/>
      <c r="D28" s="22" t="s">
        <v>111</v>
      </c>
      <c r="E28" s="24"/>
      <c r="F28" s="24"/>
      <c r="G28" s="24"/>
      <c r="H28" s="24"/>
      <c r="I28" s="24"/>
      <c r="J28" s="24"/>
      <c r="K28" s="24"/>
      <c r="L28" s="24"/>
      <c r="M28" s="172">
        <f>$N$94</f>
        <v>0</v>
      </c>
      <c r="N28" s="182"/>
      <c r="O28" s="182"/>
      <c r="P28" s="182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43</v>
      </c>
      <c r="E30" s="24"/>
      <c r="F30" s="24"/>
      <c r="G30" s="24"/>
      <c r="H30" s="24"/>
      <c r="I30" s="24"/>
      <c r="J30" s="24"/>
      <c r="K30" s="24"/>
      <c r="L30" s="24"/>
      <c r="M30" s="207">
        <f>ROUND($M$27+$M$28,2)</f>
        <v>0</v>
      </c>
      <c r="N30" s="182"/>
      <c r="O30" s="182"/>
      <c r="P30" s="182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44</v>
      </c>
      <c r="E32" s="29" t="s">
        <v>45</v>
      </c>
      <c r="F32" s="30">
        <v>0.21</v>
      </c>
      <c r="G32" s="107" t="s">
        <v>46</v>
      </c>
      <c r="H32" s="208">
        <f>(SUM($BE$94:$BE$101)+SUM($BE$119:$BE$125))</f>
        <v>0</v>
      </c>
      <c r="I32" s="182"/>
      <c r="J32" s="182"/>
      <c r="K32" s="24"/>
      <c r="L32" s="24"/>
      <c r="M32" s="208">
        <f>ROUND((SUM($BE$94:$BE$101)+SUM($BE$119:$BE$125)),2)*$F$32</f>
        <v>0</v>
      </c>
      <c r="N32" s="182"/>
      <c r="O32" s="182"/>
      <c r="P32" s="182"/>
      <c r="Q32" s="24"/>
      <c r="R32" s="25"/>
    </row>
    <row r="33" spans="2:18" s="6" customFormat="1" ht="15" customHeight="1">
      <c r="B33" s="23"/>
      <c r="C33" s="24"/>
      <c r="D33" s="24"/>
      <c r="E33" s="29" t="s">
        <v>47</v>
      </c>
      <c r="F33" s="30">
        <v>0.15</v>
      </c>
      <c r="G33" s="107" t="s">
        <v>46</v>
      </c>
      <c r="H33" s="208">
        <f>(SUM($BF$94:$BF$101)+SUM($BF$119:$BF$125))</f>
        <v>0</v>
      </c>
      <c r="I33" s="182"/>
      <c r="J33" s="182"/>
      <c r="K33" s="24"/>
      <c r="L33" s="24"/>
      <c r="M33" s="208">
        <f>ROUND((SUM($BF$94:$BF$101)+SUM($BF$119:$BF$125)),2)*$F$33</f>
        <v>0</v>
      </c>
      <c r="N33" s="182"/>
      <c r="O33" s="182"/>
      <c r="P33" s="182"/>
      <c r="Q33" s="24"/>
      <c r="R33" s="25"/>
    </row>
    <row r="34" spans="2:18" s="6" customFormat="1" ht="15" customHeight="1" hidden="1">
      <c r="B34" s="23"/>
      <c r="C34" s="24"/>
      <c r="D34" s="24"/>
      <c r="E34" s="29" t="s">
        <v>48</v>
      </c>
      <c r="F34" s="30">
        <v>0.21</v>
      </c>
      <c r="G34" s="107" t="s">
        <v>46</v>
      </c>
      <c r="H34" s="208">
        <f>(SUM($BG$94:$BG$101)+SUM($BG$119:$BG$125))</f>
        <v>0</v>
      </c>
      <c r="I34" s="182"/>
      <c r="J34" s="182"/>
      <c r="K34" s="24"/>
      <c r="L34" s="24"/>
      <c r="M34" s="208">
        <v>0</v>
      </c>
      <c r="N34" s="182"/>
      <c r="O34" s="182"/>
      <c r="P34" s="182"/>
      <c r="Q34" s="24"/>
      <c r="R34" s="25"/>
    </row>
    <row r="35" spans="2:18" s="6" customFormat="1" ht="15" customHeight="1" hidden="1">
      <c r="B35" s="23"/>
      <c r="C35" s="24"/>
      <c r="D35" s="24"/>
      <c r="E35" s="29" t="s">
        <v>49</v>
      </c>
      <c r="F35" s="30">
        <v>0.15</v>
      </c>
      <c r="G35" s="107" t="s">
        <v>46</v>
      </c>
      <c r="H35" s="208">
        <f>(SUM($BH$94:$BH$101)+SUM($BH$119:$BH$125))</f>
        <v>0</v>
      </c>
      <c r="I35" s="182"/>
      <c r="J35" s="182"/>
      <c r="K35" s="24"/>
      <c r="L35" s="24"/>
      <c r="M35" s="208">
        <v>0</v>
      </c>
      <c r="N35" s="182"/>
      <c r="O35" s="182"/>
      <c r="P35" s="182"/>
      <c r="Q35" s="24"/>
      <c r="R35" s="25"/>
    </row>
    <row r="36" spans="2:18" s="6" customFormat="1" ht="15" customHeight="1" hidden="1">
      <c r="B36" s="23"/>
      <c r="C36" s="24"/>
      <c r="D36" s="24"/>
      <c r="E36" s="29" t="s">
        <v>50</v>
      </c>
      <c r="F36" s="30">
        <v>0</v>
      </c>
      <c r="G36" s="107" t="s">
        <v>46</v>
      </c>
      <c r="H36" s="208">
        <f>(SUM($BI$94:$BI$101)+SUM($BI$119:$BI$125))</f>
        <v>0</v>
      </c>
      <c r="I36" s="182"/>
      <c r="J36" s="182"/>
      <c r="K36" s="24"/>
      <c r="L36" s="24"/>
      <c r="M36" s="208">
        <v>0</v>
      </c>
      <c r="N36" s="182"/>
      <c r="O36" s="182"/>
      <c r="P36" s="182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51</v>
      </c>
      <c r="E38" s="35"/>
      <c r="F38" s="35"/>
      <c r="G38" s="108" t="s">
        <v>52</v>
      </c>
      <c r="H38" s="36" t="s">
        <v>53</v>
      </c>
      <c r="I38" s="35"/>
      <c r="J38" s="35"/>
      <c r="K38" s="35"/>
      <c r="L38" s="180">
        <f>SUM($M$30:$M$36)</f>
        <v>0</v>
      </c>
      <c r="M38" s="179"/>
      <c r="N38" s="179"/>
      <c r="O38" s="179"/>
      <c r="P38" s="181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 hidden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 hidden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 hidden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 hidden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 hidden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 hidden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 hidden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 hidden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 hidden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 hidden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 hidden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 hidden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 hidden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 hidden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 hidden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 hidden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 hidden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 hidden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 hidden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 hidden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 hidden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 hidden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 hidden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 hidden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 hidden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 hidden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 hidden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 hidden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 hidden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 hidden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 hidden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63" t="s">
        <v>123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03" t="str">
        <f>$F$6</f>
        <v>UK-stavební práce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24"/>
      <c r="R78" s="25"/>
      <c r="T78" s="24"/>
      <c r="U78" s="24"/>
    </row>
    <row r="79" spans="2:21" s="6" customFormat="1" ht="37.5" customHeight="1">
      <c r="B79" s="23"/>
      <c r="C79" s="57" t="s">
        <v>120</v>
      </c>
      <c r="D79" s="24"/>
      <c r="E79" s="24"/>
      <c r="F79" s="183" t="str">
        <f>$F$7</f>
        <v>D - Ostatní položky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 </v>
      </c>
      <c r="G81" s="24"/>
      <c r="H81" s="24"/>
      <c r="I81" s="24"/>
      <c r="J81" s="24"/>
      <c r="K81" s="18" t="s">
        <v>25</v>
      </c>
      <c r="L81" s="24"/>
      <c r="M81" s="209" t="str">
        <f>IF($O$9="","",$O$9)</f>
        <v>23.10.2016</v>
      </c>
      <c r="N81" s="182"/>
      <c r="O81" s="182"/>
      <c r="P81" s="182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Univerzita Karlova - Správa budov a zařízení</v>
      </c>
      <c r="G83" s="24"/>
      <c r="H83" s="24"/>
      <c r="I83" s="24"/>
      <c r="J83" s="24"/>
      <c r="K83" s="18" t="s">
        <v>37</v>
      </c>
      <c r="L83" s="24"/>
      <c r="M83" s="168" t="str">
        <f>$E$18</f>
        <v> </v>
      </c>
      <c r="N83" s="182"/>
      <c r="O83" s="182"/>
      <c r="P83" s="182"/>
      <c r="Q83" s="182"/>
      <c r="R83" s="25"/>
      <c r="T83" s="24"/>
      <c r="U83" s="24"/>
    </row>
    <row r="84" spans="2:21" s="6" customFormat="1" ht="15" customHeight="1">
      <c r="B84" s="23"/>
      <c r="C84" s="18" t="s">
        <v>35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39</v>
      </c>
      <c r="L84" s="24"/>
      <c r="M84" s="168" t="str">
        <f>$E$21</f>
        <v> </v>
      </c>
      <c r="N84" s="182"/>
      <c r="O84" s="182"/>
      <c r="P84" s="182"/>
      <c r="Q84" s="182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10" t="s">
        <v>124</v>
      </c>
      <c r="D86" s="199"/>
      <c r="E86" s="199"/>
      <c r="F86" s="199"/>
      <c r="G86" s="199"/>
      <c r="H86" s="33"/>
      <c r="I86" s="33"/>
      <c r="J86" s="33"/>
      <c r="K86" s="33"/>
      <c r="L86" s="33"/>
      <c r="M86" s="33"/>
      <c r="N86" s="210" t="s">
        <v>125</v>
      </c>
      <c r="O86" s="182"/>
      <c r="P86" s="182"/>
      <c r="Q86" s="182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126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01">
        <f>$N$119</f>
        <v>0</v>
      </c>
      <c r="O88" s="182"/>
      <c r="P88" s="182"/>
      <c r="Q88" s="182"/>
      <c r="R88" s="25"/>
      <c r="T88" s="24"/>
      <c r="U88" s="24"/>
      <c r="AU88" s="6" t="s">
        <v>127</v>
      </c>
    </row>
    <row r="89" spans="2:21" s="76" customFormat="1" ht="25.5" customHeight="1">
      <c r="B89" s="112"/>
      <c r="C89" s="113"/>
      <c r="D89" s="113" t="s">
        <v>128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11">
        <f>$N$120</f>
        <v>0</v>
      </c>
      <c r="O89" s="212"/>
      <c r="P89" s="212"/>
      <c r="Q89" s="212"/>
      <c r="R89" s="114"/>
      <c r="T89" s="113"/>
      <c r="U89" s="113"/>
    </row>
    <row r="90" spans="2:21" s="115" customFormat="1" ht="21" customHeight="1">
      <c r="B90" s="116"/>
      <c r="C90" s="89"/>
      <c r="D90" s="89" t="s">
        <v>131</v>
      </c>
      <c r="E90" s="89"/>
      <c r="F90" s="89"/>
      <c r="G90" s="89"/>
      <c r="H90" s="89"/>
      <c r="I90" s="89"/>
      <c r="J90" s="89"/>
      <c r="K90" s="89"/>
      <c r="L90" s="89"/>
      <c r="M90" s="89"/>
      <c r="N90" s="196">
        <f>$N$121</f>
        <v>0</v>
      </c>
      <c r="O90" s="213"/>
      <c r="P90" s="213"/>
      <c r="Q90" s="213"/>
      <c r="R90" s="117"/>
      <c r="T90" s="89"/>
      <c r="U90" s="89"/>
    </row>
    <row r="91" spans="2:21" s="76" customFormat="1" ht="25.5" customHeight="1">
      <c r="B91" s="112"/>
      <c r="C91" s="113"/>
      <c r="D91" s="113" t="s">
        <v>540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11">
        <f>$N$123</f>
        <v>0</v>
      </c>
      <c r="O91" s="212"/>
      <c r="P91" s="212"/>
      <c r="Q91" s="212"/>
      <c r="R91" s="114"/>
      <c r="T91" s="113"/>
      <c r="U91" s="113"/>
    </row>
    <row r="92" spans="2:21" s="115" customFormat="1" ht="21" customHeight="1">
      <c r="B92" s="116"/>
      <c r="C92" s="89"/>
      <c r="D92" s="89" t="s">
        <v>541</v>
      </c>
      <c r="E92" s="89"/>
      <c r="F92" s="89"/>
      <c r="G92" s="89"/>
      <c r="H92" s="89"/>
      <c r="I92" s="89"/>
      <c r="J92" s="89"/>
      <c r="K92" s="89"/>
      <c r="L92" s="89"/>
      <c r="M92" s="89"/>
      <c r="N92" s="196">
        <f>$N$124</f>
        <v>0</v>
      </c>
      <c r="O92" s="213"/>
      <c r="P92" s="213"/>
      <c r="Q92" s="213"/>
      <c r="R92" s="117"/>
      <c r="T92" s="89"/>
      <c r="U92" s="89"/>
    </row>
    <row r="93" spans="2:21" s="6" customFormat="1" ht="22.5" customHeight="1"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5"/>
      <c r="T93" s="24"/>
      <c r="U93" s="24"/>
    </row>
    <row r="94" spans="2:21" s="6" customFormat="1" ht="30" customHeight="1">
      <c r="B94" s="23"/>
      <c r="C94" s="71" t="s">
        <v>138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01">
        <f>ROUND($N$95+$N$96+$N$97+$N$98+$N$99+$N$100,2)</f>
        <v>0</v>
      </c>
      <c r="O94" s="182"/>
      <c r="P94" s="182"/>
      <c r="Q94" s="182"/>
      <c r="R94" s="25"/>
      <c r="T94" s="118"/>
      <c r="U94" s="119" t="s">
        <v>44</v>
      </c>
    </row>
    <row r="95" spans="2:62" s="6" customFormat="1" ht="18.75" customHeight="1">
      <c r="B95" s="23"/>
      <c r="C95" s="24"/>
      <c r="D95" s="197" t="s">
        <v>139</v>
      </c>
      <c r="E95" s="182"/>
      <c r="F95" s="182"/>
      <c r="G95" s="182"/>
      <c r="H95" s="182"/>
      <c r="I95" s="24"/>
      <c r="J95" s="24"/>
      <c r="K95" s="24"/>
      <c r="L95" s="24"/>
      <c r="M95" s="24"/>
      <c r="N95" s="195">
        <f>ROUND($N$88*$T$95,2)</f>
        <v>0</v>
      </c>
      <c r="O95" s="182"/>
      <c r="P95" s="182"/>
      <c r="Q95" s="182"/>
      <c r="R95" s="25"/>
      <c r="T95" s="120"/>
      <c r="U95" s="121" t="s">
        <v>45</v>
      </c>
      <c r="AY95" s="6" t="s">
        <v>140</v>
      </c>
      <c r="BE95" s="93">
        <f>IF($U$95="základní",$N$95,0)</f>
        <v>0</v>
      </c>
      <c r="BF95" s="93">
        <f>IF($U$95="snížená",$N$95,0)</f>
        <v>0</v>
      </c>
      <c r="BG95" s="93">
        <f>IF($U$95="zákl. přenesená",$N$95,0)</f>
        <v>0</v>
      </c>
      <c r="BH95" s="93">
        <f>IF($U$95="sníž. přenesená",$N$95,0)</f>
        <v>0</v>
      </c>
      <c r="BI95" s="93">
        <f>IF($U$95="nulová",$N$95,0)</f>
        <v>0</v>
      </c>
      <c r="BJ95" s="6" t="s">
        <v>22</v>
      </c>
    </row>
    <row r="96" spans="2:62" s="6" customFormat="1" ht="18.75" customHeight="1">
      <c r="B96" s="23"/>
      <c r="C96" s="24"/>
      <c r="D96" s="197" t="s">
        <v>141</v>
      </c>
      <c r="E96" s="182"/>
      <c r="F96" s="182"/>
      <c r="G96" s="182"/>
      <c r="H96" s="182"/>
      <c r="I96" s="24"/>
      <c r="J96" s="24"/>
      <c r="K96" s="24"/>
      <c r="L96" s="24"/>
      <c r="M96" s="24"/>
      <c r="N96" s="195">
        <f>ROUND($N$88*$T$96,2)</f>
        <v>0</v>
      </c>
      <c r="O96" s="182"/>
      <c r="P96" s="182"/>
      <c r="Q96" s="182"/>
      <c r="R96" s="25"/>
      <c r="T96" s="120"/>
      <c r="U96" s="121" t="s">
        <v>45</v>
      </c>
      <c r="AY96" s="6" t="s">
        <v>140</v>
      </c>
      <c r="BE96" s="93">
        <f>IF($U$96="základní",$N$96,0)</f>
        <v>0</v>
      </c>
      <c r="BF96" s="93">
        <f>IF($U$96="snížená",$N$96,0)</f>
        <v>0</v>
      </c>
      <c r="BG96" s="93">
        <f>IF($U$96="zákl. přenesená",$N$96,0)</f>
        <v>0</v>
      </c>
      <c r="BH96" s="93">
        <f>IF($U$96="sníž. přenesená",$N$96,0)</f>
        <v>0</v>
      </c>
      <c r="BI96" s="93">
        <f>IF($U$96="nulová",$N$96,0)</f>
        <v>0</v>
      </c>
      <c r="BJ96" s="6" t="s">
        <v>22</v>
      </c>
    </row>
    <row r="97" spans="2:62" s="6" customFormat="1" ht="18.75" customHeight="1">
      <c r="B97" s="23"/>
      <c r="C97" s="24"/>
      <c r="D97" s="197" t="s">
        <v>142</v>
      </c>
      <c r="E97" s="182"/>
      <c r="F97" s="182"/>
      <c r="G97" s="182"/>
      <c r="H97" s="182"/>
      <c r="I97" s="24"/>
      <c r="J97" s="24"/>
      <c r="K97" s="24"/>
      <c r="L97" s="24"/>
      <c r="M97" s="24"/>
      <c r="N97" s="195">
        <f>ROUND($N$88*$T$97,2)</f>
        <v>0</v>
      </c>
      <c r="O97" s="182"/>
      <c r="P97" s="182"/>
      <c r="Q97" s="182"/>
      <c r="R97" s="25"/>
      <c r="T97" s="120"/>
      <c r="U97" s="121" t="s">
        <v>45</v>
      </c>
      <c r="AY97" s="6" t="s">
        <v>140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22</v>
      </c>
    </row>
    <row r="98" spans="2:62" s="6" customFormat="1" ht="18.75" customHeight="1">
      <c r="B98" s="23"/>
      <c r="C98" s="24"/>
      <c r="D98" s="197" t="s">
        <v>143</v>
      </c>
      <c r="E98" s="182"/>
      <c r="F98" s="182"/>
      <c r="G98" s="182"/>
      <c r="H98" s="182"/>
      <c r="I98" s="24"/>
      <c r="J98" s="24"/>
      <c r="K98" s="24"/>
      <c r="L98" s="24"/>
      <c r="M98" s="24"/>
      <c r="N98" s="195">
        <f>ROUND($N$88*$T$98,2)</f>
        <v>0</v>
      </c>
      <c r="O98" s="182"/>
      <c r="P98" s="182"/>
      <c r="Q98" s="182"/>
      <c r="R98" s="25"/>
      <c r="T98" s="120"/>
      <c r="U98" s="121" t="s">
        <v>45</v>
      </c>
      <c r="AY98" s="6" t="s">
        <v>140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22</v>
      </c>
    </row>
    <row r="99" spans="2:62" s="6" customFormat="1" ht="18.75" customHeight="1">
      <c r="B99" s="23"/>
      <c r="C99" s="24"/>
      <c r="D99" s="197" t="s">
        <v>144</v>
      </c>
      <c r="E99" s="182"/>
      <c r="F99" s="182"/>
      <c r="G99" s="182"/>
      <c r="H99" s="182"/>
      <c r="I99" s="24"/>
      <c r="J99" s="24"/>
      <c r="K99" s="24"/>
      <c r="L99" s="24"/>
      <c r="M99" s="24"/>
      <c r="N99" s="195">
        <f>ROUND($N$88*$T$99,2)</f>
        <v>0</v>
      </c>
      <c r="O99" s="182"/>
      <c r="P99" s="182"/>
      <c r="Q99" s="182"/>
      <c r="R99" s="25"/>
      <c r="T99" s="120"/>
      <c r="U99" s="121" t="s">
        <v>45</v>
      </c>
      <c r="AY99" s="6" t="s">
        <v>140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22</v>
      </c>
    </row>
    <row r="100" spans="2:62" s="6" customFormat="1" ht="18.75" customHeight="1">
      <c r="B100" s="23"/>
      <c r="C100" s="24"/>
      <c r="D100" s="89" t="s">
        <v>145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195">
        <f>ROUND($N$88*$T$100,2)</f>
        <v>0</v>
      </c>
      <c r="O100" s="182"/>
      <c r="P100" s="182"/>
      <c r="Q100" s="182"/>
      <c r="R100" s="25"/>
      <c r="T100" s="122"/>
      <c r="U100" s="123" t="s">
        <v>45</v>
      </c>
      <c r="AY100" s="6" t="s">
        <v>146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22</v>
      </c>
    </row>
    <row r="101" spans="2:21" s="6" customFormat="1" ht="14.25" customHeight="1"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5"/>
      <c r="T101" s="24"/>
      <c r="U101" s="24"/>
    </row>
    <row r="102" spans="2:21" s="6" customFormat="1" ht="30" customHeight="1">
      <c r="B102" s="23"/>
      <c r="C102" s="100" t="s">
        <v>116</v>
      </c>
      <c r="D102" s="33"/>
      <c r="E102" s="33"/>
      <c r="F102" s="33"/>
      <c r="G102" s="33"/>
      <c r="H102" s="33"/>
      <c r="I102" s="33"/>
      <c r="J102" s="33"/>
      <c r="K102" s="33"/>
      <c r="L102" s="198">
        <f>ROUND(SUM($N$88+$N$94),2)</f>
        <v>0</v>
      </c>
      <c r="M102" s="199"/>
      <c r="N102" s="199"/>
      <c r="O102" s="199"/>
      <c r="P102" s="199"/>
      <c r="Q102" s="199"/>
      <c r="R102" s="25"/>
      <c r="T102" s="24"/>
      <c r="U102" s="24"/>
    </row>
    <row r="103" spans="2:21" s="6" customFormat="1" ht="7.5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8"/>
      <c r="T103" s="24"/>
      <c r="U103" s="24"/>
    </row>
    <row r="107" spans="2:18" s="6" customFormat="1" ht="7.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1"/>
    </row>
    <row r="108" spans="2:18" s="6" customFormat="1" ht="37.5" customHeight="1">
      <c r="B108" s="23"/>
      <c r="C108" s="163" t="s">
        <v>147</v>
      </c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25"/>
    </row>
    <row r="109" spans="2:18" s="6" customFormat="1" ht="7.5" customHeight="1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5"/>
    </row>
    <row r="110" spans="2:18" s="6" customFormat="1" ht="30.75" customHeight="1">
      <c r="B110" s="23"/>
      <c r="C110" s="18" t="s">
        <v>17</v>
      </c>
      <c r="D110" s="24"/>
      <c r="E110" s="24"/>
      <c r="F110" s="203" t="str">
        <f>$F$6</f>
        <v>UK-stavební práce</v>
      </c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24"/>
      <c r="R110" s="25"/>
    </row>
    <row r="111" spans="2:18" s="6" customFormat="1" ht="37.5" customHeight="1">
      <c r="B111" s="23"/>
      <c r="C111" s="57" t="s">
        <v>120</v>
      </c>
      <c r="D111" s="24"/>
      <c r="E111" s="24"/>
      <c r="F111" s="183" t="str">
        <f>$F$7</f>
        <v>D - Ostatní položky</v>
      </c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24"/>
      <c r="R111" s="25"/>
    </row>
    <row r="112" spans="2:18" s="6" customFormat="1" ht="7.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s="6" customFormat="1" ht="18.75" customHeight="1">
      <c r="B113" s="23"/>
      <c r="C113" s="18" t="s">
        <v>23</v>
      </c>
      <c r="D113" s="24"/>
      <c r="E113" s="24"/>
      <c r="F113" s="16" t="str">
        <f>$F$9</f>
        <v> </v>
      </c>
      <c r="G113" s="24"/>
      <c r="H113" s="24"/>
      <c r="I113" s="24"/>
      <c r="J113" s="24"/>
      <c r="K113" s="18" t="s">
        <v>25</v>
      </c>
      <c r="L113" s="24"/>
      <c r="M113" s="209" t="str">
        <f>IF($O$9="","",$O$9)</f>
        <v>23.10.2016</v>
      </c>
      <c r="N113" s="182"/>
      <c r="O113" s="182"/>
      <c r="P113" s="182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5.75" customHeight="1">
      <c r="B115" s="23"/>
      <c r="C115" s="18" t="s">
        <v>29</v>
      </c>
      <c r="D115" s="24"/>
      <c r="E115" s="24"/>
      <c r="F115" s="16" t="str">
        <f>$E$12</f>
        <v>Univerzita Karlova - Správa budov a zařízení</v>
      </c>
      <c r="G115" s="24"/>
      <c r="H115" s="24"/>
      <c r="I115" s="24"/>
      <c r="J115" s="24"/>
      <c r="K115" s="18" t="s">
        <v>37</v>
      </c>
      <c r="L115" s="24"/>
      <c r="M115" s="168" t="str">
        <f>$E$18</f>
        <v> </v>
      </c>
      <c r="N115" s="182"/>
      <c r="O115" s="182"/>
      <c r="P115" s="182"/>
      <c r="Q115" s="182"/>
      <c r="R115" s="25"/>
    </row>
    <row r="116" spans="2:18" s="6" customFormat="1" ht="15" customHeight="1">
      <c r="B116" s="23"/>
      <c r="C116" s="18" t="s">
        <v>35</v>
      </c>
      <c r="D116" s="24"/>
      <c r="E116" s="24"/>
      <c r="F116" s="16" t="str">
        <f>IF($E$15="","",$E$15)</f>
        <v>Vyplň údaj</v>
      </c>
      <c r="G116" s="24"/>
      <c r="H116" s="24"/>
      <c r="I116" s="24"/>
      <c r="J116" s="24"/>
      <c r="K116" s="18" t="s">
        <v>39</v>
      </c>
      <c r="L116" s="24"/>
      <c r="M116" s="168" t="str">
        <f>$E$21</f>
        <v> </v>
      </c>
      <c r="N116" s="182"/>
      <c r="O116" s="182"/>
      <c r="P116" s="182"/>
      <c r="Q116" s="182"/>
      <c r="R116" s="25"/>
    </row>
    <row r="117" spans="2:18" s="6" customFormat="1" ht="11.2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27" s="124" customFormat="1" ht="30" customHeight="1">
      <c r="B118" s="125"/>
      <c r="C118" s="126" t="s">
        <v>148</v>
      </c>
      <c r="D118" s="127" t="s">
        <v>149</v>
      </c>
      <c r="E118" s="127" t="s">
        <v>62</v>
      </c>
      <c r="F118" s="214" t="s">
        <v>150</v>
      </c>
      <c r="G118" s="215"/>
      <c r="H118" s="215"/>
      <c r="I118" s="215"/>
      <c r="J118" s="127" t="s">
        <v>151</v>
      </c>
      <c r="K118" s="127" t="s">
        <v>152</v>
      </c>
      <c r="L118" s="214" t="s">
        <v>153</v>
      </c>
      <c r="M118" s="215"/>
      <c r="N118" s="214" t="s">
        <v>154</v>
      </c>
      <c r="O118" s="215"/>
      <c r="P118" s="215"/>
      <c r="Q118" s="216"/>
      <c r="R118" s="128"/>
      <c r="T118" s="66" t="s">
        <v>155</v>
      </c>
      <c r="U118" s="67" t="s">
        <v>44</v>
      </c>
      <c r="V118" s="67" t="s">
        <v>156</v>
      </c>
      <c r="W118" s="67" t="s">
        <v>157</v>
      </c>
      <c r="X118" s="67" t="s">
        <v>158</v>
      </c>
      <c r="Y118" s="67" t="s">
        <v>159</v>
      </c>
      <c r="Z118" s="67" t="s">
        <v>160</v>
      </c>
      <c r="AA118" s="68" t="s">
        <v>161</v>
      </c>
    </row>
    <row r="119" spans="2:63" s="6" customFormat="1" ht="30" customHeight="1">
      <c r="B119" s="23"/>
      <c r="C119" s="71" t="s">
        <v>122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30">
        <f>$BK$119</f>
        <v>0</v>
      </c>
      <c r="O119" s="182"/>
      <c r="P119" s="182"/>
      <c r="Q119" s="182"/>
      <c r="R119" s="25"/>
      <c r="T119" s="70"/>
      <c r="U119" s="38"/>
      <c r="V119" s="38"/>
      <c r="W119" s="129">
        <f>$W$120+$W$123+$W$126</f>
        <v>0</v>
      </c>
      <c r="X119" s="38"/>
      <c r="Y119" s="129">
        <f>$Y$120+$Y$123+$Y$126</f>
        <v>0</v>
      </c>
      <c r="Z119" s="38"/>
      <c r="AA119" s="130">
        <f>$AA$120+$AA$123+$AA$126</f>
        <v>0</v>
      </c>
      <c r="AT119" s="6" t="s">
        <v>79</v>
      </c>
      <c r="AU119" s="6" t="s">
        <v>127</v>
      </c>
      <c r="BK119" s="131">
        <f>$BK$120+$BK$123+$BK$126</f>
        <v>0</v>
      </c>
    </row>
    <row r="120" spans="2:63" s="132" customFormat="1" ht="37.5" customHeight="1">
      <c r="B120" s="133"/>
      <c r="C120" s="134"/>
      <c r="D120" s="135" t="s">
        <v>128</v>
      </c>
      <c r="E120" s="135"/>
      <c r="F120" s="135"/>
      <c r="G120" s="135"/>
      <c r="H120" s="135"/>
      <c r="I120" s="135"/>
      <c r="J120" s="135"/>
      <c r="K120" s="135"/>
      <c r="L120" s="135"/>
      <c r="M120" s="135"/>
      <c r="N120" s="226">
        <f>$BK$120</f>
        <v>0</v>
      </c>
      <c r="O120" s="227"/>
      <c r="P120" s="227"/>
      <c r="Q120" s="227"/>
      <c r="R120" s="136"/>
      <c r="T120" s="137"/>
      <c r="U120" s="134"/>
      <c r="V120" s="134"/>
      <c r="W120" s="138">
        <f>$W$121</f>
        <v>0</v>
      </c>
      <c r="X120" s="134"/>
      <c r="Y120" s="138">
        <f>$Y$121</f>
        <v>0</v>
      </c>
      <c r="Z120" s="134"/>
      <c r="AA120" s="139">
        <f>$AA$121</f>
        <v>0</v>
      </c>
      <c r="AR120" s="140" t="s">
        <v>22</v>
      </c>
      <c r="AT120" s="140" t="s">
        <v>79</v>
      </c>
      <c r="AU120" s="140" t="s">
        <v>80</v>
      </c>
      <c r="AY120" s="140" t="s">
        <v>162</v>
      </c>
      <c r="BK120" s="141">
        <f>$BK$121</f>
        <v>0</v>
      </c>
    </row>
    <row r="121" spans="2:63" s="132" customFormat="1" ht="21" customHeight="1">
      <c r="B121" s="133"/>
      <c r="C121" s="134"/>
      <c r="D121" s="142" t="s">
        <v>131</v>
      </c>
      <c r="E121" s="142"/>
      <c r="F121" s="142"/>
      <c r="G121" s="142"/>
      <c r="H121" s="142"/>
      <c r="I121" s="142"/>
      <c r="J121" s="142"/>
      <c r="K121" s="142"/>
      <c r="L121" s="142"/>
      <c r="M121" s="142"/>
      <c r="N121" s="228">
        <f>$BK$121</f>
        <v>0</v>
      </c>
      <c r="O121" s="227"/>
      <c r="P121" s="227"/>
      <c r="Q121" s="227"/>
      <c r="R121" s="136"/>
      <c r="T121" s="137"/>
      <c r="U121" s="134"/>
      <c r="V121" s="134"/>
      <c r="W121" s="138">
        <f>$W$122</f>
        <v>0</v>
      </c>
      <c r="X121" s="134"/>
      <c r="Y121" s="138">
        <f>$Y$122</f>
        <v>0</v>
      </c>
      <c r="Z121" s="134"/>
      <c r="AA121" s="139">
        <f>$AA$122</f>
        <v>0</v>
      </c>
      <c r="AR121" s="140" t="s">
        <v>22</v>
      </c>
      <c r="AT121" s="140" t="s">
        <v>79</v>
      </c>
      <c r="AU121" s="140" t="s">
        <v>22</v>
      </c>
      <c r="AY121" s="140" t="s">
        <v>162</v>
      </c>
      <c r="BK121" s="141">
        <f>$BK$122</f>
        <v>0</v>
      </c>
    </row>
    <row r="122" spans="2:65" s="6" customFormat="1" ht="15.75" customHeight="1">
      <c r="B122" s="23"/>
      <c r="C122" s="143" t="s">
        <v>22</v>
      </c>
      <c r="D122" s="143" t="s">
        <v>164</v>
      </c>
      <c r="E122" s="144" t="s">
        <v>542</v>
      </c>
      <c r="F122" s="217" t="s">
        <v>543</v>
      </c>
      <c r="G122" s="218"/>
      <c r="H122" s="218"/>
      <c r="I122" s="218"/>
      <c r="J122" s="145" t="s">
        <v>544</v>
      </c>
      <c r="K122" s="146">
        <v>1</v>
      </c>
      <c r="L122" s="219">
        <v>0</v>
      </c>
      <c r="M122" s="218"/>
      <c r="N122" s="220">
        <f>ROUND($L$122*$K$122,2)</f>
        <v>0</v>
      </c>
      <c r="O122" s="218"/>
      <c r="P122" s="218"/>
      <c r="Q122" s="218"/>
      <c r="R122" s="25"/>
      <c r="T122" s="147"/>
      <c r="U122" s="31" t="s">
        <v>45</v>
      </c>
      <c r="V122" s="24"/>
      <c r="W122" s="148">
        <f>$V$122*$K$122</f>
        <v>0</v>
      </c>
      <c r="X122" s="148">
        <v>0</v>
      </c>
      <c r="Y122" s="148">
        <f>$X$122*$K$122</f>
        <v>0</v>
      </c>
      <c r="Z122" s="148">
        <v>0</v>
      </c>
      <c r="AA122" s="149">
        <f>$Z$122*$K$122</f>
        <v>0</v>
      </c>
      <c r="AR122" s="6" t="s">
        <v>168</v>
      </c>
      <c r="AT122" s="6" t="s">
        <v>164</v>
      </c>
      <c r="AU122" s="6" t="s">
        <v>118</v>
      </c>
      <c r="AY122" s="6" t="s">
        <v>162</v>
      </c>
      <c r="BE122" s="93">
        <f>IF($U$122="základní",$N$122,0)</f>
        <v>0</v>
      </c>
      <c r="BF122" s="93">
        <f>IF($U$122="snížená",$N$122,0)</f>
        <v>0</v>
      </c>
      <c r="BG122" s="93">
        <f>IF($U$122="zákl. přenesená",$N$122,0)</f>
        <v>0</v>
      </c>
      <c r="BH122" s="93">
        <f>IF($U$122="sníž. přenesená",$N$122,0)</f>
        <v>0</v>
      </c>
      <c r="BI122" s="93">
        <f>IF($U$122="nulová",$N$122,0)</f>
        <v>0</v>
      </c>
      <c r="BJ122" s="6" t="s">
        <v>22</v>
      </c>
      <c r="BK122" s="93">
        <f>ROUND($L$122*$K$122,2)</f>
        <v>0</v>
      </c>
      <c r="BL122" s="6" t="s">
        <v>168</v>
      </c>
      <c r="BM122" s="6" t="s">
        <v>545</v>
      </c>
    </row>
    <row r="123" spans="2:63" s="132" customFormat="1" ht="37.5" customHeight="1">
      <c r="B123" s="133"/>
      <c r="C123" s="134"/>
      <c r="D123" s="135" t="s">
        <v>540</v>
      </c>
      <c r="E123" s="135"/>
      <c r="F123" s="135"/>
      <c r="G123" s="135"/>
      <c r="H123" s="135"/>
      <c r="I123" s="135"/>
      <c r="J123" s="135"/>
      <c r="K123" s="135"/>
      <c r="L123" s="135"/>
      <c r="M123" s="135"/>
      <c r="N123" s="226">
        <f>$BK$123</f>
        <v>0</v>
      </c>
      <c r="O123" s="227"/>
      <c r="P123" s="227"/>
      <c r="Q123" s="227"/>
      <c r="R123" s="136"/>
      <c r="T123" s="137"/>
      <c r="U123" s="134"/>
      <c r="V123" s="134"/>
      <c r="W123" s="138">
        <f>$W$124</f>
        <v>0</v>
      </c>
      <c r="X123" s="134"/>
      <c r="Y123" s="138">
        <f>$Y$124</f>
        <v>0</v>
      </c>
      <c r="Z123" s="134"/>
      <c r="AA123" s="139">
        <f>$AA$124</f>
        <v>0</v>
      </c>
      <c r="AR123" s="140" t="s">
        <v>250</v>
      </c>
      <c r="AT123" s="140" t="s">
        <v>79</v>
      </c>
      <c r="AU123" s="140" t="s">
        <v>80</v>
      </c>
      <c r="AY123" s="140" t="s">
        <v>162</v>
      </c>
      <c r="BK123" s="141">
        <f>$BK$124</f>
        <v>0</v>
      </c>
    </row>
    <row r="124" spans="2:63" s="132" customFormat="1" ht="21" customHeight="1">
      <c r="B124" s="133"/>
      <c r="C124" s="134"/>
      <c r="D124" s="142" t="s">
        <v>541</v>
      </c>
      <c r="E124" s="142"/>
      <c r="F124" s="142"/>
      <c r="G124" s="142"/>
      <c r="H124" s="142"/>
      <c r="I124" s="142"/>
      <c r="J124" s="142"/>
      <c r="K124" s="142"/>
      <c r="L124" s="142"/>
      <c r="M124" s="142"/>
      <c r="N124" s="228">
        <f>$BK$124</f>
        <v>0</v>
      </c>
      <c r="O124" s="227"/>
      <c r="P124" s="227"/>
      <c r="Q124" s="227"/>
      <c r="R124" s="136"/>
      <c r="T124" s="137"/>
      <c r="U124" s="134"/>
      <c r="V124" s="134"/>
      <c r="W124" s="138">
        <f>$W$125</f>
        <v>0</v>
      </c>
      <c r="X124" s="134"/>
      <c r="Y124" s="138">
        <f>$Y$125</f>
        <v>0</v>
      </c>
      <c r="Z124" s="134"/>
      <c r="AA124" s="139">
        <f>$AA$125</f>
        <v>0</v>
      </c>
      <c r="AR124" s="140" t="s">
        <v>250</v>
      </c>
      <c r="AT124" s="140" t="s">
        <v>79</v>
      </c>
      <c r="AU124" s="140" t="s">
        <v>22</v>
      </c>
      <c r="AY124" s="140" t="s">
        <v>162</v>
      </c>
      <c r="BK124" s="141">
        <f>$BK$125</f>
        <v>0</v>
      </c>
    </row>
    <row r="125" spans="2:65" s="6" customFormat="1" ht="15.75" customHeight="1">
      <c r="B125" s="23"/>
      <c r="C125" s="143" t="s">
        <v>118</v>
      </c>
      <c r="D125" s="143" t="s">
        <v>164</v>
      </c>
      <c r="E125" s="144" t="s">
        <v>546</v>
      </c>
      <c r="F125" s="217" t="s">
        <v>547</v>
      </c>
      <c r="G125" s="218"/>
      <c r="H125" s="218"/>
      <c r="I125" s="218"/>
      <c r="J125" s="145" t="s">
        <v>548</v>
      </c>
      <c r="K125" s="146">
        <v>10</v>
      </c>
      <c r="L125" s="219">
        <v>0</v>
      </c>
      <c r="M125" s="218"/>
      <c r="N125" s="220">
        <f>ROUND($L$125*$K$125,2)</f>
        <v>0</v>
      </c>
      <c r="O125" s="218"/>
      <c r="P125" s="218"/>
      <c r="Q125" s="218"/>
      <c r="R125" s="25"/>
      <c r="T125" s="147"/>
      <c r="U125" s="31" t="s">
        <v>45</v>
      </c>
      <c r="V125" s="24"/>
      <c r="W125" s="148">
        <f>$V$125*$K$125</f>
        <v>0</v>
      </c>
      <c r="X125" s="148">
        <v>0</v>
      </c>
      <c r="Y125" s="148">
        <f>$X$125*$K$125</f>
        <v>0</v>
      </c>
      <c r="Z125" s="148">
        <v>0</v>
      </c>
      <c r="AA125" s="149">
        <f>$Z$125*$K$125</f>
        <v>0</v>
      </c>
      <c r="AR125" s="6" t="s">
        <v>549</v>
      </c>
      <c r="AT125" s="6" t="s">
        <v>164</v>
      </c>
      <c r="AU125" s="6" t="s">
        <v>118</v>
      </c>
      <c r="AY125" s="6" t="s">
        <v>162</v>
      </c>
      <c r="BE125" s="93">
        <f>IF($U$125="základní",$N$125,0)</f>
        <v>0</v>
      </c>
      <c r="BF125" s="93">
        <f>IF($U$125="snížená",$N$125,0)</f>
        <v>0</v>
      </c>
      <c r="BG125" s="93">
        <f>IF($U$125="zákl. přenesená",$N$125,0)</f>
        <v>0</v>
      </c>
      <c r="BH125" s="93">
        <f>IF($U$125="sníž. přenesená",$N$125,0)</f>
        <v>0</v>
      </c>
      <c r="BI125" s="93">
        <f>IF($U$125="nulová",$N$125,0)</f>
        <v>0</v>
      </c>
      <c r="BJ125" s="6" t="s">
        <v>22</v>
      </c>
      <c r="BK125" s="93">
        <f>ROUND($L$125*$K$125,2)</f>
        <v>0</v>
      </c>
      <c r="BL125" s="6" t="s">
        <v>549</v>
      </c>
      <c r="BM125" s="6" t="s">
        <v>550</v>
      </c>
    </row>
    <row r="126" spans="2:63" s="6" customFormat="1" ht="51" customHeight="1">
      <c r="B126" s="23"/>
      <c r="C126" s="24"/>
      <c r="D126" s="135" t="s">
        <v>265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26">
        <f>$BK$126</f>
        <v>0</v>
      </c>
      <c r="O126" s="182"/>
      <c r="P126" s="182"/>
      <c r="Q126" s="182"/>
      <c r="R126" s="25"/>
      <c r="T126" s="154"/>
      <c r="U126" s="43"/>
      <c r="V126" s="43"/>
      <c r="W126" s="43"/>
      <c r="X126" s="43"/>
      <c r="Y126" s="43"/>
      <c r="Z126" s="43"/>
      <c r="AA126" s="45"/>
      <c r="AT126" s="6" t="s">
        <v>79</v>
      </c>
      <c r="AU126" s="6" t="s">
        <v>80</v>
      </c>
      <c r="AY126" s="6" t="s">
        <v>266</v>
      </c>
      <c r="BK126" s="93">
        <v>0</v>
      </c>
    </row>
    <row r="127" spans="2:18" s="6" customFormat="1" ht="7.5" customHeight="1"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8"/>
    </row>
    <row r="176" s="2" customFormat="1" ht="14.25" customHeight="1"/>
  </sheetData>
  <sheetProtection password="CC35" sheet="1" objects="1" scenarios="1" formatColumns="0" formatRows="0" sort="0" autoFilter="0"/>
  <mergeCells count="78">
    <mergeCell ref="N126:Q126"/>
    <mergeCell ref="H1:K1"/>
    <mergeCell ref="S2:AC2"/>
    <mergeCell ref="F125:I125"/>
    <mergeCell ref="L125:M125"/>
    <mergeCell ref="N125:Q125"/>
    <mergeCell ref="N119:Q119"/>
    <mergeCell ref="N120:Q120"/>
    <mergeCell ref="N121:Q121"/>
    <mergeCell ref="N123:Q123"/>
    <mergeCell ref="N124:Q124"/>
    <mergeCell ref="F118:I118"/>
    <mergeCell ref="L118:M118"/>
    <mergeCell ref="N118:Q118"/>
    <mergeCell ref="F122:I122"/>
    <mergeCell ref="L122:M122"/>
    <mergeCell ref="N122:Q122"/>
    <mergeCell ref="C108:Q108"/>
    <mergeCell ref="F110:P110"/>
    <mergeCell ref="F111:P111"/>
    <mergeCell ref="M113:P113"/>
    <mergeCell ref="M115:Q115"/>
    <mergeCell ref="M116:Q116"/>
    <mergeCell ref="D98:H98"/>
    <mergeCell ref="N98:Q98"/>
    <mergeCell ref="D99:H99"/>
    <mergeCell ref="N99:Q99"/>
    <mergeCell ref="N100:Q100"/>
    <mergeCell ref="L102:Q102"/>
    <mergeCell ref="D95:H95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2:Q92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Javůrek Jan</dc:creator>
  <cp:keywords/>
  <dc:description/>
  <cp:lastModifiedBy>Univerzita Karlova v Praze</cp:lastModifiedBy>
  <dcterms:created xsi:type="dcterms:W3CDTF">2016-12-07T12:28:49Z</dcterms:created>
  <dcterms:modified xsi:type="dcterms:W3CDTF">2016-12-07T12:29:03Z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