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Y:\Poptávky 2017-2018\2016\16106 - GEBAS -FFHK\Odevzdání\2019\3\"/>
    </mc:Choice>
  </mc:AlternateContent>
  <bookViews>
    <workbookView xWindow="0" yWindow="0" windowWidth="0" windowHeight="0"/>
  </bookViews>
  <sheets>
    <sheet name="Rekapitulace stavby" sheetId="1" r:id="rId1"/>
    <sheet name="M - Mobiliář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'M - Mobiliář'!$C$115:$K$125</definedName>
    <definedName name="_xlnm.Print_Area" localSheetId="1">'M - Mobiliář'!$C$4:$J$76,'M - Mobiliář'!$C$82:$J$97,'M - Mobiliář'!$C$103:$K$125</definedName>
    <definedName name="_xlnm.Print_Titles" localSheetId="1">'M - Mobiliář'!$115:$115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110"/>
  <c r="E7"/>
  <c r="E106"/>
  <c i="1" r="L90"/>
  <c r="AM90"/>
  <c r="AM89"/>
  <c r="L89"/>
  <c r="AM87"/>
  <c r="L87"/>
  <c r="L85"/>
  <c r="L84"/>
  <c i="2" r="J125"/>
  <c r="BK124"/>
  <c r="J124"/>
  <c r="BK123"/>
  <c r="J123"/>
  <c r="BK122"/>
  <c r="J122"/>
  <c r="BK121"/>
  <c r="J121"/>
  <c r="BK120"/>
  <c r="J119"/>
  <c r="BK118"/>
  <c r="J120"/>
  <c r="BK119"/>
  <c r="J118"/>
  <c r="BK117"/>
  <c r="BK125"/>
  <c r="J117"/>
  <c i="1" r="AS94"/>
  <c i="2" l="1" r="BK116"/>
  <c r="J116"/>
  <c r="J96"/>
  <c r="P116"/>
  <c i="1" r="AU95"/>
  <c i="2" r="R116"/>
  <c r="T116"/>
  <c r="BE121"/>
  <c r="E85"/>
  <c r="F91"/>
  <c r="J92"/>
  <c r="J89"/>
  <c r="F92"/>
  <c r="BE118"/>
  <c r="J91"/>
  <c r="BE117"/>
  <c r="BE119"/>
  <c r="BE120"/>
  <c r="BE122"/>
  <c r="BE123"/>
  <c r="BE124"/>
  <c r="BE125"/>
  <c r="F34"/>
  <c i="1" r="BA95"/>
  <c r="BA94"/>
  <c r="W30"/>
  <c i="2" r="J34"/>
  <c i="1" r="AW95"/>
  <c i="2" r="F35"/>
  <c i="1" r="BB95"/>
  <c r="BB94"/>
  <c r="AX94"/>
  <c r="AU94"/>
  <c i="2" r="F36"/>
  <c i="1" r="BC95"/>
  <c r="BC94"/>
  <c r="AY94"/>
  <c i="2" r="F37"/>
  <c i="1" r="BD95"/>
  <c r="BD94"/>
  <c r="W33"/>
  <c l="1" r="AW94"/>
  <c r="AK30"/>
  <c r="W32"/>
  <c i="2" r="J30"/>
  <c i="1" r="AG95"/>
  <c r="AG94"/>
  <c r="AK26"/>
  <c i="2" r="F33"/>
  <c i="1" r="AZ95"/>
  <c r="AZ94"/>
  <c r="AV94"/>
  <c r="AK29"/>
  <c r="W31"/>
  <c i="2" r="J33"/>
  <c i="1" r="AV95"/>
  <c r="AT95"/>
  <c l="1" r="AK35"/>
  <c i="2" r="J39"/>
  <c i="1" r="AN9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<sst xmlns="http://schemas.openxmlformats.org/spreadsheetml/2006/main">
  <si>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</si>
  <si>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</si>
  <si>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</si>
  <si>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</si>
  <si>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</si>
  <si>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{9e22c97f-0a4b-4777-96bd-9fabb8bcc3de}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</si>
  <si>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</si>
  <si>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</si>
  <si>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</si>
  <si>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</si>
  <si>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</si>
  <si>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</si>
  <si>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</si>
  <si>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</si>
  <si>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SK16104M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</si>
  <si>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</si>
  <si>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</si>
  <si>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Farmaceutická fakulta UK Hradec Králové - Posluchárna C - Mobiliář</t>
  </si>
  <si>
    <t>KSO:</t>
  </si>
  <si>
    <t>CC-CZ:</t>
  </si>
  <si>
    <t>Místo:</t>
  </si>
  <si>
    <t xml:space="preserve"> </t>
  </si>
  <si>
    <t>Datum:</t>
  </si>
  <si>
    <t>28. 2. 2020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</si>
  <si>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</si>
  <si>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</si>
  <si>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</si>
  <si>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</si>
  <si>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</si>
  <si>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</si>
  <si>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</si>
  <si>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</si>
  <si>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</si>
  <si>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</si>
  <si>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</si>
  <si>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</si>
  <si>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</si>
  <si>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</si>
  <si>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</si>
  <si>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</si>
  <si>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</si>
  <si>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</si>
  <si>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</si>
  <si>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</si>
  <si>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</si>
  <si>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</si>
  <si>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</si>
  <si>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</si>
  <si>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</si>
  <si>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</si>
  <si>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</si>
  <si>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</si>
  <si>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</si>
  <si>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</si>
  <si>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</si>
  <si>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</si>
  <si>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</si>
  <si>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</si>
  <si>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</si>
  <si>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</si>
  <si>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</si>
  <si>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</si>
  <si>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</si>
  <si>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</si>
  <si>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</si>
  <si>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</si>
  <si>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</si>
  <si>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</si>
  <si>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</si>
  <si>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</si>
  <si>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</si>
  <si>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</si>
  <si>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</si>
  <si>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</si>
  <si>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</si>
  <si>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</si>
  <si>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</si>
  <si>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</si>
  <si>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M</t>
  </si>
  <si>
    <t>Mobiliář</t>
  </si>
  <si>
    <t>STA</t>
  </si>
  <si>
    <t>1</t>
  </si>
  <si>
    <t>{b5ccb011-9952-49c0-b827-d708da405559}</t>
  </si>
  <si>
    <t>2</t>
  </si>
  <si>
    <t>KRYCÍ LIST SOUPISU PRACÍ</t>
  </si>
  <si>
    <t>Objekt:</t>
  </si>
  <si>
    <t>M - Mobiliář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</si>
  <si>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</si>
  <si>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</si>
  <si>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</si>
  <si>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</si>
  <si>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</si>
  <si>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</si>
  <si>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</si>
  <si>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</si>
  <si>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</si>
  <si>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</si>
  <si>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</si>
  <si>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</si>
  <si>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</si>
  <si>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</si>
  <si>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</si>
  <si>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</si>
  <si>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</si>
  <si>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</si>
  <si>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</si>
  <si>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POS-01</t>
  </si>
  <si>
    <t xml:space="preserve">Lavicový systém pro posluchárny </t>
  </si>
  <si>
    <t>ks</t>
  </si>
  <si>
    <t>4</t>
  </si>
  <si>
    <t>ROZPOCET</t>
  </si>
  <si>
    <t>POS-02</t>
  </si>
  <si>
    <t xml:space="preserve">Čalounění lavicového systému  - polstrované provedení 200x černé provedení, 40x zelené</t>
  </si>
  <si>
    <t>-2094591221</t>
  </si>
  <si>
    <t>3</t>
  </si>
  <si>
    <t>KAT-03</t>
  </si>
  <si>
    <t xml:space="preserve">katedra velká  9000x800</t>
  </si>
  <si>
    <t>TAB-02-A</t>
  </si>
  <si>
    <t>Tabule na fix bílá - šířka 4500mm</t>
  </si>
  <si>
    <t>6</t>
  </si>
  <si>
    <t>5</t>
  </si>
  <si>
    <t>TAB-02-B</t>
  </si>
  <si>
    <t>Tabule na křídu zelená - šířka 4500mm</t>
  </si>
  <si>
    <t>208015368</t>
  </si>
  <si>
    <t>ŽAL-02</t>
  </si>
  <si>
    <t>vertikální žaluzie japonské rolety 700x2800 - 700x4200</t>
  </si>
  <si>
    <t>8</t>
  </si>
  <si>
    <t>7</t>
  </si>
  <si>
    <t>ŽID-02</t>
  </si>
  <si>
    <t xml:space="preserve">křeslo  640x640</t>
  </si>
  <si>
    <t>10</t>
  </si>
  <si>
    <t>KOŠ-01</t>
  </si>
  <si>
    <t xml:space="preserve">odpadkový koš  40l</t>
  </si>
  <si>
    <t>12</t>
  </si>
  <si>
    <t>9</t>
  </si>
  <si>
    <t>Pol18</t>
  </si>
  <si>
    <t>Zapojení nábytkových krabic 230V/16A</t>
  </si>
  <si>
    <t>-1019955661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</si>
</sst>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SK16104M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Farmaceutická fakulta UK Hradec Králové - Posluchárna C - Mobiliář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28. 2. 2020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'M - Mobiliář'!J30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'M - Mobiliář'!P116</f>
        <v>0</v>
      </c>
      <c r="AV95" s="122">
        <f>'M - Mobiliář'!J33</f>
        <v>0</v>
      </c>
      <c r="AW95" s="122">
        <f>'M - Mobiliář'!J34</f>
        <v>0</v>
      </c>
      <c r="AX95" s="122">
        <f>'M - Mobiliář'!J35</f>
        <v>0</v>
      </c>
      <c r="AY95" s="122">
        <f>'M - Mobiliář'!J36</f>
        <v>0</v>
      </c>
      <c r="AZ95" s="122">
        <f>'M - Mobiliář'!F33</f>
        <v>0</v>
      </c>
      <c r="BA95" s="122">
        <f>'M - Mobiliář'!F34</f>
        <v>0</v>
      </c>
      <c r="BB95" s="122">
        <f>'M - Mobiliář'!F35</f>
        <v>0</v>
      </c>
      <c r="BC95" s="122">
        <f>'M - Mobiliář'!F36</f>
        <v>0</v>
      </c>
      <c r="BD95" s="124">
        <f>'M - Mobiliář'!F37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k+TInlM2rzpKfJqEJX93KZR69426NkNi4PD+YW9gdouPhOjHuwzJrmwV+v/Mg2nWK6TIpUoVSokls8iskOD2pA==" hashValue="Uxj6dRAD3Z3NvPnrizAaK/WH8+U/UxWPVSTMTUo6R3G0hdUg/uUB8mV1FC9an/+ITWlfIJPOCLawH6gqo5dpa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M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4"/>
      <c r="AT3" s="11" t="s">
        <v>83</v>
      </c>
    </row>
    <row r="4" s="1" customFormat="1" ht="24.96" customHeight="1">
      <c r="B4" s="14"/>
      <c r="D4" s="130" t="s">
        <v>84</v>
      </c>
      <c r="I4" s="126"/>
      <c r="L4" s="14"/>
      <c r="M4" s="131" t="s">
        <v>10</v>
      </c>
      <c r="AT4" s="11" t="s">
        <v>4</v>
      </c>
    </row>
    <row r="5" s="1" customFormat="1" ht="6.96" customHeight="1">
      <c r="B5" s="14"/>
      <c r="I5" s="126"/>
      <c r="L5" s="14"/>
    </row>
    <row r="6" s="1" customFormat="1" ht="12" customHeight="1">
      <c r="B6" s="14"/>
      <c r="D6" s="132" t="s">
        <v>16</v>
      </c>
      <c r="I6" s="126"/>
      <c r="L6" s="14"/>
    </row>
    <row r="7" s="1" customFormat="1" ht="16.5" customHeight="1">
      <c r="B7" s="14"/>
      <c r="E7" s="133" t="str">
        <f>'Rekapitulace stavby'!K6</f>
        <v>Farmaceutická fakulta UK Hradec Králové - Posluchárna C - Mobiliář</v>
      </c>
      <c r="F7" s="132"/>
      <c r="G7" s="132"/>
      <c r="H7" s="132"/>
      <c r="I7" s="126"/>
      <c r="L7" s="14"/>
    </row>
    <row r="8" s="2" customFormat="1" ht="12" customHeight="1">
      <c r="A8" s="32"/>
      <c r="B8" s="38"/>
      <c r="C8" s="32"/>
      <c r="D8" s="132" t="s">
        <v>85</v>
      </c>
      <c r="E8" s="32"/>
      <c r="F8" s="32"/>
      <c r="G8" s="32"/>
      <c r="H8" s="32"/>
      <c r="I8" s="134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5" t="s">
        <v>86</v>
      </c>
      <c r="F9" s="32"/>
      <c r="G9" s="32"/>
      <c r="H9" s="32"/>
      <c r="I9" s="134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134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2" t="s">
        <v>18</v>
      </c>
      <c r="E11" s="32"/>
      <c r="F11" s="136" t="s">
        <v>1</v>
      </c>
      <c r="G11" s="32"/>
      <c r="H11" s="32"/>
      <c r="I11" s="137" t="s">
        <v>19</v>
      </c>
      <c r="J11" s="136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2" t="s">
        <v>20</v>
      </c>
      <c r="E12" s="32"/>
      <c r="F12" s="136" t="s">
        <v>21</v>
      </c>
      <c r="G12" s="32"/>
      <c r="H12" s="32"/>
      <c r="I12" s="137" t="s">
        <v>22</v>
      </c>
      <c r="J12" s="138" t="str">
        <f>'Rekapitulace stavby'!AN8</f>
        <v>28. 2. 2020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134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2" t="s">
        <v>24</v>
      </c>
      <c r="E14" s="32"/>
      <c r="F14" s="32"/>
      <c r="G14" s="32"/>
      <c r="H14" s="32"/>
      <c r="I14" s="137" t="s">
        <v>25</v>
      </c>
      <c r="J14" s="136" t="str">
        <f>IF('Rekapitulace stavby'!AN10="","",'Rekapitulace stavby'!AN10)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6" t="str">
        <f>IF('Rekapitulace stavby'!E11="","",'Rekapitulace stavby'!E11)</f>
        <v xml:space="preserve"> </v>
      </c>
      <c r="F15" s="32"/>
      <c r="G15" s="32"/>
      <c r="H15" s="32"/>
      <c r="I15" s="137" t="s">
        <v>26</v>
      </c>
      <c r="J15" s="136" t="str">
        <f>IF('Rekapitulace stavby'!AN11="","",'Rekapitulace stavby'!AN11)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134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2" t="s">
        <v>27</v>
      </c>
      <c r="E17" s="32"/>
      <c r="F17" s="32"/>
      <c r="G17" s="32"/>
      <c r="H17" s="32"/>
      <c r="I17" s="137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6"/>
      <c r="G18" s="136"/>
      <c r="H18" s="136"/>
      <c r="I18" s="137" t="s">
        <v>26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134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2" t="s">
        <v>29</v>
      </c>
      <c r="E20" s="32"/>
      <c r="F20" s="32"/>
      <c r="G20" s="32"/>
      <c r="H20" s="32"/>
      <c r="I20" s="137" t="s">
        <v>25</v>
      </c>
      <c r="J20" s="136" t="str">
        <f>IF('Rekapitulace stavby'!AN16="","",'Rekapitulace stavby'!AN16)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6" t="str">
        <f>IF('Rekapitulace stavby'!E17="","",'Rekapitulace stavby'!E17)</f>
        <v xml:space="preserve"> </v>
      </c>
      <c r="F21" s="32"/>
      <c r="G21" s="32"/>
      <c r="H21" s="32"/>
      <c r="I21" s="137" t="s">
        <v>26</v>
      </c>
      <c r="J21" s="136" t="str">
        <f>IF('Rekapitulace stavby'!AN17="","",'Rekapitulace stavby'!AN17)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134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2" t="s">
        <v>31</v>
      </c>
      <c r="E23" s="32"/>
      <c r="F23" s="32"/>
      <c r="G23" s="32"/>
      <c r="H23" s="32"/>
      <c r="I23" s="137" t="s">
        <v>25</v>
      </c>
      <c r="J23" s="136" t="str">
        <f>IF('Rekapitulace stavby'!AN19="","",'Rekapitulace stavby'!AN19)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6" t="str">
        <f>IF('Rekapitulace stavby'!E20="","",'Rekapitulace stavby'!E20)</f>
        <v xml:space="preserve"> </v>
      </c>
      <c r="F24" s="32"/>
      <c r="G24" s="32"/>
      <c r="H24" s="32"/>
      <c r="I24" s="137" t="s">
        <v>26</v>
      </c>
      <c r="J24" s="136" t="str">
        <f>IF('Rekapitulace stavby'!AN20="","",'Rekapitulace stavby'!AN20)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134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2" t="s">
        <v>32</v>
      </c>
      <c r="E26" s="32"/>
      <c r="F26" s="32"/>
      <c r="G26" s="32"/>
      <c r="H26" s="32"/>
      <c r="I26" s="134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134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4"/>
      <c r="E29" s="144"/>
      <c r="F29" s="144"/>
      <c r="G29" s="144"/>
      <c r="H29" s="144"/>
      <c r="I29" s="145"/>
      <c r="J29" s="144"/>
      <c r="K29" s="144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46" t="s">
        <v>33</v>
      </c>
      <c r="E30" s="32"/>
      <c r="F30" s="32"/>
      <c r="G30" s="32"/>
      <c r="H30" s="32"/>
      <c r="I30" s="134"/>
      <c r="J30" s="147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4"/>
      <c r="E31" s="144"/>
      <c r="F31" s="144"/>
      <c r="G31" s="144"/>
      <c r="H31" s="144"/>
      <c r="I31" s="145"/>
      <c r="J31" s="144"/>
      <c r="K31" s="144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8" t="s">
        <v>35</v>
      </c>
      <c r="G32" s="32"/>
      <c r="H32" s="32"/>
      <c r="I32" s="149" t="s">
        <v>34</v>
      </c>
      <c r="J32" s="148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50" t="s">
        <v>37</v>
      </c>
      <c r="E33" s="132" t="s">
        <v>38</v>
      </c>
      <c r="F33" s="151">
        <f>ROUND((SUM(BE116:BE125)),  2)</f>
        <v>0</v>
      </c>
      <c r="G33" s="32"/>
      <c r="H33" s="32"/>
      <c r="I33" s="152">
        <v>0.20999999999999999</v>
      </c>
      <c r="J33" s="151">
        <f>ROUND(((SUM(BE116:BE125))*I33),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2" t="s">
        <v>39</v>
      </c>
      <c r="F34" s="151">
        <f>ROUND((SUM(BF116:BF125)),  2)</f>
        <v>0</v>
      </c>
      <c r="G34" s="32"/>
      <c r="H34" s="32"/>
      <c r="I34" s="152">
        <v>0.14999999999999999</v>
      </c>
      <c r="J34" s="151">
        <f>ROUND(((SUM(BF116:BF125))*I34),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2" t="s">
        <v>40</v>
      </c>
      <c r="F35" s="151">
        <f>ROUND((SUM(BG116:BG125)),  2)</f>
        <v>0</v>
      </c>
      <c r="G35" s="32"/>
      <c r="H35" s="32"/>
      <c r="I35" s="152">
        <v>0.20999999999999999</v>
      </c>
      <c r="J35" s="151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2" t="s">
        <v>41</v>
      </c>
      <c r="F36" s="151">
        <f>ROUND((SUM(BH116:BH125)),  2)</f>
        <v>0</v>
      </c>
      <c r="G36" s="32"/>
      <c r="H36" s="32"/>
      <c r="I36" s="152">
        <v>0.14999999999999999</v>
      </c>
      <c r="J36" s="151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2" t="s">
        <v>42</v>
      </c>
      <c r="F37" s="151">
        <f>ROUND((SUM(BI116:BI125)),  2)</f>
        <v>0</v>
      </c>
      <c r="G37" s="32"/>
      <c r="H37" s="32"/>
      <c r="I37" s="152">
        <v>0</v>
      </c>
      <c r="J37" s="151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134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8"/>
      <c r="J39" s="159">
        <f>SUM(J30:J37)</f>
        <v>0</v>
      </c>
      <c r="K39" s="160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134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I41" s="126"/>
      <c r="L41" s="14"/>
    </row>
    <row r="42" s="1" customFormat="1" ht="14.4" customHeight="1">
      <c r="B42" s="14"/>
      <c r="I42" s="126"/>
      <c r="L42" s="14"/>
    </row>
    <row r="43" s="1" customFormat="1" ht="14.4" customHeight="1">
      <c r="B43" s="14"/>
      <c r="I43" s="126"/>
      <c r="L43" s="14"/>
    </row>
    <row r="44" s="1" customFormat="1" ht="14.4" customHeight="1">
      <c r="B44" s="14"/>
      <c r="I44" s="126"/>
      <c r="L44" s="14"/>
    </row>
    <row r="45" s="1" customFormat="1" ht="14.4" customHeight="1">
      <c r="B45" s="14"/>
      <c r="I45" s="126"/>
      <c r="L45" s="14"/>
    </row>
    <row r="46" s="1" customFormat="1" ht="14.4" customHeight="1">
      <c r="B46" s="14"/>
      <c r="I46" s="126"/>
      <c r="L46" s="14"/>
    </row>
    <row r="47" s="1" customFormat="1" ht="14.4" customHeight="1">
      <c r="B47" s="14"/>
      <c r="I47" s="126"/>
      <c r="L47" s="14"/>
    </row>
    <row r="48" s="1" customFormat="1" ht="14.4" customHeight="1">
      <c r="B48" s="14"/>
      <c r="I48" s="126"/>
      <c r="L48" s="14"/>
    </row>
    <row r="49" s="1" customFormat="1" ht="14.4" customHeight="1">
      <c r="B49" s="14"/>
      <c r="I49" s="126"/>
      <c r="L49" s="14"/>
    </row>
    <row r="50" s="2" customFormat="1" ht="14.4" customHeight="1">
      <c r="B50" s="57"/>
      <c r="D50" s="161" t="s">
        <v>46</v>
      </c>
      <c r="E50" s="162"/>
      <c r="F50" s="162"/>
      <c r="G50" s="161" t="s">
        <v>47</v>
      </c>
      <c r="H50" s="162"/>
      <c r="I50" s="163"/>
      <c r="J50" s="162"/>
      <c r="K50" s="162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64" t="s">
        <v>48</v>
      </c>
      <c r="E61" s="165"/>
      <c r="F61" s="166" t="s">
        <v>49</v>
      </c>
      <c r="G61" s="164" t="s">
        <v>48</v>
      </c>
      <c r="H61" s="165"/>
      <c r="I61" s="167"/>
      <c r="J61" s="168" t="s">
        <v>49</v>
      </c>
      <c r="K61" s="165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61" t="s">
        <v>50</v>
      </c>
      <c r="E65" s="169"/>
      <c r="F65" s="169"/>
      <c r="G65" s="161" t="s">
        <v>51</v>
      </c>
      <c r="H65" s="169"/>
      <c r="I65" s="170"/>
      <c r="J65" s="169"/>
      <c r="K65" s="16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64" t="s">
        <v>48</v>
      </c>
      <c r="E76" s="165"/>
      <c r="F76" s="166" t="s">
        <v>49</v>
      </c>
      <c r="G76" s="164" t="s">
        <v>48</v>
      </c>
      <c r="H76" s="165"/>
      <c r="I76" s="167"/>
      <c r="J76" s="168" t="s">
        <v>49</v>
      </c>
      <c r="K76" s="165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87</v>
      </c>
      <c r="D82" s="34"/>
      <c r="E82" s="34"/>
      <c r="F82" s="34"/>
      <c r="G82" s="34"/>
      <c r="H82" s="34"/>
      <c r="I82" s="1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1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1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77" t="str">
        <f>E7</f>
        <v>Farmaceutická fakulta UK Hradec Králové - Posluchárna C - Mobiliář</v>
      </c>
      <c r="F85" s="26"/>
      <c r="G85" s="26"/>
      <c r="H85" s="26"/>
      <c r="I85" s="1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85</v>
      </c>
      <c r="D86" s="34"/>
      <c r="E86" s="34"/>
      <c r="F86" s="34"/>
      <c r="G86" s="34"/>
      <c r="H86" s="34"/>
      <c r="I86" s="1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M - Mobiliář</v>
      </c>
      <c r="F87" s="34"/>
      <c r="G87" s="34"/>
      <c r="H87" s="34"/>
      <c r="I87" s="1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1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137" t="s">
        <v>22</v>
      </c>
      <c r="J89" s="73" t="str">
        <f>IF(J12="","",J12)</f>
        <v>28. 2. 2020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1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137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137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1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78" t="s">
        <v>88</v>
      </c>
      <c r="D94" s="179"/>
      <c r="E94" s="179"/>
      <c r="F94" s="179"/>
      <c r="G94" s="179"/>
      <c r="H94" s="179"/>
      <c r="I94" s="180"/>
      <c r="J94" s="181" t="s">
        <v>89</v>
      </c>
      <c r="K94" s="179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1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82" t="s">
        <v>90</v>
      </c>
      <c r="D96" s="34"/>
      <c r="E96" s="34"/>
      <c r="F96" s="34"/>
      <c r="G96" s="34"/>
      <c r="H96" s="34"/>
      <c r="I96" s="1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91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1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173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176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92</v>
      </c>
      <c r="D103" s="34"/>
      <c r="E103" s="34"/>
      <c r="F103" s="34"/>
      <c r="G103" s="34"/>
      <c r="H103" s="34"/>
      <c r="I103" s="1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1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1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77" t="str">
        <f>E7</f>
        <v>Farmaceutická fakulta UK Hradec Králové - Posluchárna C - Mobiliář</v>
      </c>
      <c r="F106" s="26"/>
      <c r="G106" s="26"/>
      <c r="H106" s="26"/>
      <c r="I106" s="1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85</v>
      </c>
      <c r="D107" s="34"/>
      <c r="E107" s="34"/>
      <c r="F107" s="34"/>
      <c r="G107" s="34"/>
      <c r="H107" s="34"/>
      <c r="I107" s="1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M - Mobiliář</v>
      </c>
      <c r="F108" s="34"/>
      <c r="G108" s="34"/>
      <c r="H108" s="34"/>
      <c r="I108" s="1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1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137" t="s">
        <v>22</v>
      </c>
      <c r="J110" s="73" t="str">
        <f>IF(J12="","",J12)</f>
        <v>28. 2. 2020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1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137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137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1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83"/>
      <c r="B115" s="184"/>
      <c r="C115" s="185" t="s">
        <v>93</v>
      </c>
      <c r="D115" s="186" t="s">
        <v>58</v>
      </c>
      <c r="E115" s="186" t="s">
        <v>54</v>
      </c>
      <c r="F115" s="186" t="s">
        <v>55</v>
      </c>
      <c r="G115" s="186" t="s">
        <v>94</v>
      </c>
      <c r="H115" s="186" t="s">
        <v>95</v>
      </c>
      <c r="I115" s="187" t="s">
        <v>96</v>
      </c>
      <c r="J115" s="186" t="s">
        <v>89</v>
      </c>
      <c r="K115" s="188" t="s">
        <v>97</v>
      </c>
      <c r="L115" s="189"/>
      <c r="M115" s="94" t="s">
        <v>1</v>
      </c>
      <c r="N115" s="95" t="s">
        <v>37</v>
      </c>
      <c r="O115" s="95" t="s">
        <v>98</v>
      </c>
      <c r="P115" s="95" t="s">
        <v>99</v>
      </c>
      <c r="Q115" s="95" t="s">
        <v>100</v>
      </c>
      <c r="R115" s="95" t="s">
        <v>101</v>
      </c>
      <c r="S115" s="95" t="s">
        <v>102</v>
      </c>
      <c r="T115" s="96" t="s">
        <v>103</v>
      </c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</row>
    <row r="116" s="2" customFormat="1" ht="22.8" customHeight="1">
      <c r="A116" s="32"/>
      <c r="B116" s="33"/>
      <c r="C116" s="101" t="s">
        <v>104</v>
      </c>
      <c r="D116" s="34"/>
      <c r="E116" s="34"/>
      <c r="F116" s="34"/>
      <c r="G116" s="34"/>
      <c r="H116" s="34"/>
      <c r="I116" s="134"/>
      <c r="J116" s="190">
        <f>BK116</f>
        <v>0</v>
      </c>
      <c r="K116" s="34"/>
      <c r="L116" s="38"/>
      <c r="M116" s="97"/>
      <c r="N116" s="191"/>
      <c r="O116" s="98"/>
      <c r="P116" s="192">
        <f>SUM(P117:P125)</f>
        <v>0</v>
      </c>
      <c r="Q116" s="98"/>
      <c r="R116" s="192">
        <f>SUM(R117:R125)</f>
        <v>0</v>
      </c>
      <c r="S116" s="98"/>
      <c r="T116" s="193">
        <f>SUM(T117:T125)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91</v>
      </c>
      <c r="BK116" s="194">
        <f>SUM(BK117:BK125)</f>
        <v>0</v>
      </c>
    </row>
    <row r="117" s="2" customFormat="1" ht="16.5" customHeight="1">
      <c r="A117" s="32"/>
      <c r="B117" s="33"/>
      <c r="C117" s="195" t="s">
        <v>81</v>
      </c>
      <c r="D117" s="195" t="s">
        <v>105</v>
      </c>
      <c r="E117" s="196" t="s">
        <v>106</v>
      </c>
      <c r="F117" s="197" t="s">
        <v>107</v>
      </c>
      <c r="G117" s="198" t="s">
        <v>108</v>
      </c>
      <c r="H117" s="199">
        <v>240</v>
      </c>
      <c r="I117" s="200"/>
      <c r="J117" s="201">
        <f>ROUND(I117*H117,2)</f>
        <v>0</v>
      </c>
      <c r="K117" s="197" t="s">
        <v>1</v>
      </c>
      <c r="L117" s="38"/>
      <c r="M117" s="202" t="s">
        <v>1</v>
      </c>
      <c r="N117" s="203" t="s">
        <v>38</v>
      </c>
      <c r="O117" s="85"/>
      <c r="P117" s="204">
        <f>O117*H117</f>
        <v>0</v>
      </c>
      <c r="Q117" s="204">
        <v>0</v>
      </c>
      <c r="R117" s="204">
        <f>Q117*H117</f>
        <v>0</v>
      </c>
      <c r="S117" s="204">
        <v>0</v>
      </c>
      <c r="T117" s="205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206" t="s">
        <v>109</v>
      </c>
      <c r="AT117" s="206" t="s">
        <v>105</v>
      </c>
      <c r="AU117" s="206" t="s">
        <v>73</v>
      </c>
      <c r="AY117" s="11" t="s">
        <v>110</v>
      </c>
      <c r="BE117" s="207">
        <f>IF(N117="základní",J117,0)</f>
        <v>0</v>
      </c>
      <c r="BF117" s="207">
        <f>IF(N117="snížená",J117,0)</f>
        <v>0</v>
      </c>
      <c r="BG117" s="207">
        <f>IF(N117="zákl. přenesená",J117,0)</f>
        <v>0</v>
      </c>
      <c r="BH117" s="207">
        <f>IF(N117="sníž. přenesená",J117,0)</f>
        <v>0</v>
      </c>
      <c r="BI117" s="207">
        <f>IF(N117="nulová",J117,0)</f>
        <v>0</v>
      </c>
      <c r="BJ117" s="11" t="s">
        <v>81</v>
      </c>
      <c r="BK117" s="207">
        <f>ROUND(I117*H117,2)</f>
        <v>0</v>
      </c>
      <c r="BL117" s="11" t="s">
        <v>109</v>
      </c>
      <c r="BM117" s="206" t="s">
        <v>83</v>
      </c>
    </row>
    <row r="118" s="2" customFormat="1" ht="21.75" customHeight="1">
      <c r="A118" s="32"/>
      <c r="B118" s="33"/>
      <c r="C118" s="195" t="s">
        <v>83</v>
      </c>
      <c r="D118" s="195" t="s">
        <v>105</v>
      </c>
      <c r="E118" s="196" t="s">
        <v>111</v>
      </c>
      <c r="F118" s="197" t="s">
        <v>112</v>
      </c>
      <c r="G118" s="198" t="s">
        <v>108</v>
      </c>
      <c r="H118" s="199">
        <v>240</v>
      </c>
      <c r="I118" s="200"/>
      <c r="J118" s="201">
        <f>ROUND(I118*H118,2)</f>
        <v>0</v>
      </c>
      <c r="K118" s="197" t="s">
        <v>1</v>
      </c>
      <c r="L118" s="38"/>
      <c r="M118" s="202" t="s">
        <v>1</v>
      </c>
      <c r="N118" s="203" t="s">
        <v>38</v>
      </c>
      <c r="O118" s="85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206" t="s">
        <v>109</v>
      </c>
      <c r="AT118" s="206" t="s">
        <v>105</v>
      </c>
      <c r="AU118" s="206" t="s">
        <v>73</v>
      </c>
      <c r="AY118" s="11" t="s">
        <v>110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1" t="s">
        <v>81</v>
      </c>
      <c r="BK118" s="207">
        <f>ROUND(I118*H118,2)</f>
        <v>0</v>
      </c>
      <c r="BL118" s="11" t="s">
        <v>109</v>
      </c>
      <c r="BM118" s="206" t="s">
        <v>113</v>
      </c>
    </row>
    <row r="119" s="2" customFormat="1" ht="16.5" customHeight="1">
      <c r="A119" s="32"/>
      <c r="B119" s="33"/>
      <c r="C119" s="195" t="s">
        <v>114</v>
      </c>
      <c r="D119" s="195" t="s">
        <v>105</v>
      </c>
      <c r="E119" s="196" t="s">
        <v>115</v>
      </c>
      <c r="F119" s="197" t="s">
        <v>116</v>
      </c>
      <c r="G119" s="198" t="s">
        <v>108</v>
      </c>
      <c r="H119" s="199">
        <v>1</v>
      </c>
      <c r="I119" s="200"/>
      <c r="J119" s="201">
        <f>ROUND(I119*H119,2)</f>
        <v>0</v>
      </c>
      <c r="K119" s="197" t="s">
        <v>1</v>
      </c>
      <c r="L119" s="38"/>
      <c r="M119" s="202" t="s">
        <v>1</v>
      </c>
      <c r="N119" s="203" t="s">
        <v>38</v>
      </c>
      <c r="O119" s="85"/>
      <c r="P119" s="204">
        <f>O119*H119</f>
        <v>0</v>
      </c>
      <c r="Q119" s="204">
        <v>0</v>
      </c>
      <c r="R119" s="204">
        <f>Q119*H119</f>
        <v>0</v>
      </c>
      <c r="S119" s="204">
        <v>0</v>
      </c>
      <c r="T119" s="205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206" t="s">
        <v>109</v>
      </c>
      <c r="AT119" s="206" t="s">
        <v>105</v>
      </c>
      <c r="AU119" s="206" t="s">
        <v>73</v>
      </c>
      <c r="AY119" s="11" t="s">
        <v>110</v>
      </c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11" t="s">
        <v>81</v>
      </c>
      <c r="BK119" s="207">
        <f>ROUND(I119*H119,2)</f>
        <v>0</v>
      </c>
      <c r="BL119" s="11" t="s">
        <v>109</v>
      </c>
      <c r="BM119" s="206" t="s">
        <v>109</v>
      </c>
    </row>
    <row r="120" s="2" customFormat="1" ht="16.5" customHeight="1">
      <c r="A120" s="32"/>
      <c r="B120" s="33"/>
      <c r="C120" s="195" t="s">
        <v>109</v>
      </c>
      <c r="D120" s="195" t="s">
        <v>105</v>
      </c>
      <c r="E120" s="196" t="s">
        <v>117</v>
      </c>
      <c r="F120" s="197" t="s">
        <v>118</v>
      </c>
      <c r="G120" s="198" t="s">
        <v>108</v>
      </c>
      <c r="H120" s="199">
        <v>1</v>
      </c>
      <c r="I120" s="200"/>
      <c r="J120" s="201">
        <f>ROUND(I120*H120,2)</f>
        <v>0</v>
      </c>
      <c r="K120" s="197" t="s">
        <v>1</v>
      </c>
      <c r="L120" s="38"/>
      <c r="M120" s="202" t="s">
        <v>1</v>
      </c>
      <c r="N120" s="203" t="s">
        <v>38</v>
      </c>
      <c r="O120" s="85"/>
      <c r="P120" s="204">
        <f>O120*H120</f>
        <v>0</v>
      </c>
      <c r="Q120" s="204">
        <v>0</v>
      </c>
      <c r="R120" s="204">
        <f>Q120*H120</f>
        <v>0</v>
      </c>
      <c r="S120" s="204">
        <v>0</v>
      </c>
      <c r="T120" s="205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206" t="s">
        <v>109</v>
      </c>
      <c r="AT120" s="206" t="s">
        <v>105</v>
      </c>
      <c r="AU120" s="206" t="s">
        <v>73</v>
      </c>
      <c r="AY120" s="11" t="s">
        <v>110</v>
      </c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11" t="s">
        <v>81</v>
      </c>
      <c r="BK120" s="207">
        <f>ROUND(I120*H120,2)</f>
        <v>0</v>
      </c>
      <c r="BL120" s="11" t="s">
        <v>109</v>
      </c>
      <c r="BM120" s="206" t="s">
        <v>119</v>
      </c>
    </row>
    <row r="121" s="2" customFormat="1" ht="16.5" customHeight="1">
      <c r="A121" s="32"/>
      <c r="B121" s="33"/>
      <c r="C121" s="195" t="s">
        <v>120</v>
      </c>
      <c r="D121" s="195" t="s">
        <v>105</v>
      </c>
      <c r="E121" s="196" t="s">
        <v>121</v>
      </c>
      <c r="F121" s="197" t="s">
        <v>122</v>
      </c>
      <c r="G121" s="198" t="s">
        <v>108</v>
      </c>
      <c r="H121" s="199">
        <v>1</v>
      </c>
      <c r="I121" s="200"/>
      <c r="J121" s="201">
        <f>ROUND(I121*H121,2)</f>
        <v>0</v>
      </c>
      <c r="K121" s="197" t="s">
        <v>1</v>
      </c>
      <c r="L121" s="38"/>
      <c r="M121" s="202" t="s">
        <v>1</v>
      </c>
      <c r="N121" s="203" t="s">
        <v>38</v>
      </c>
      <c r="O121" s="85"/>
      <c r="P121" s="204">
        <f>O121*H121</f>
        <v>0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206" t="s">
        <v>109</v>
      </c>
      <c r="AT121" s="206" t="s">
        <v>105</v>
      </c>
      <c r="AU121" s="206" t="s">
        <v>73</v>
      </c>
      <c r="AY121" s="11" t="s">
        <v>110</v>
      </c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11" t="s">
        <v>81</v>
      </c>
      <c r="BK121" s="207">
        <f>ROUND(I121*H121,2)</f>
        <v>0</v>
      </c>
      <c r="BL121" s="11" t="s">
        <v>109</v>
      </c>
      <c r="BM121" s="206" t="s">
        <v>123</v>
      </c>
    </row>
    <row r="122" s="2" customFormat="1" ht="16.5" customHeight="1">
      <c r="A122" s="32"/>
      <c r="B122" s="33"/>
      <c r="C122" s="195" t="s">
        <v>119</v>
      </c>
      <c r="D122" s="195" t="s">
        <v>105</v>
      </c>
      <c r="E122" s="196" t="s">
        <v>124</v>
      </c>
      <c r="F122" s="197" t="s">
        <v>125</v>
      </c>
      <c r="G122" s="198" t="s">
        <v>108</v>
      </c>
      <c r="H122" s="199">
        <v>16</v>
      </c>
      <c r="I122" s="200"/>
      <c r="J122" s="201">
        <f>ROUND(I122*H122,2)</f>
        <v>0</v>
      </c>
      <c r="K122" s="197" t="s">
        <v>1</v>
      </c>
      <c r="L122" s="38"/>
      <c r="M122" s="202" t="s">
        <v>1</v>
      </c>
      <c r="N122" s="203" t="s">
        <v>38</v>
      </c>
      <c r="O122" s="85"/>
      <c r="P122" s="204">
        <f>O122*H122</f>
        <v>0</v>
      </c>
      <c r="Q122" s="204">
        <v>0</v>
      </c>
      <c r="R122" s="204">
        <f>Q122*H122</f>
        <v>0</v>
      </c>
      <c r="S122" s="204">
        <v>0</v>
      </c>
      <c r="T122" s="205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206" t="s">
        <v>109</v>
      </c>
      <c r="AT122" s="206" t="s">
        <v>105</v>
      </c>
      <c r="AU122" s="206" t="s">
        <v>73</v>
      </c>
      <c r="AY122" s="11" t="s">
        <v>110</v>
      </c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11" t="s">
        <v>81</v>
      </c>
      <c r="BK122" s="207">
        <f>ROUND(I122*H122,2)</f>
        <v>0</v>
      </c>
      <c r="BL122" s="11" t="s">
        <v>109</v>
      </c>
      <c r="BM122" s="206" t="s">
        <v>126</v>
      </c>
    </row>
    <row r="123" s="2" customFormat="1" ht="16.5" customHeight="1">
      <c r="A123" s="32"/>
      <c r="B123" s="33"/>
      <c r="C123" s="195" t="s">
        <v>127</v>
      </c>
      <c r="D123" s="195" t="s">
        <v>105</v>
      </c>
      <c r="E123" s="196" t="s">
        <v>128</v>
      </c>
      <c r="F123" s="197" t="s">
        <v>129</v>
      </c>
      <c r="G123" s="198" t="s">
        <v>108</v>
      </c>
      <c r="H123" s="199">
        <v>9</v>
      </c>
      <c r="I123" s="200"/>
      <c r="J123" s="201">
        <f>ROUND(I123*H123,2)</f>
        <v>0</v>
      </c>
      <c r="K123" s="197" t="s">
        <v>1</v>
      </c>
      <c r="L123" s="38"/>
      <c r="M123" s="202" t="s">
        <v>1</v>
      </c>
      <c r="N123" s="203" t="s">
        <v>38</v>
      </c>
      <c r="O123" s="85"/>
      <c r="P123" s="204">
        <f>O123*H123</f>
        <v>0</v>
      </c>
      <c r="Q123" s="204">
        <v>0</v>
      </c>
      <c r="R123" s="204">
        <f>Q123*H123</f>
        <v>0</v>
      </c>
      <c r="S123" s="204">
        <v>0</v>
      </c>
      <c r="T123" s="205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206" t="s">
        <v>109</v>
      </c>
      <c r="AT123" s="206" t="s">
        <v>105</v>
      </c>
      <c r="AU123" s="206" t="s">
        <v>73</v>
      </c>
      <c r="AY123" s="11" t="s">
        <v>110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1" t="s">
        <v>81</v>
      </c>
      <c r="BK123" s="207">
        <f>ROUND(I123*H123,2)</f>
        <v>0</v>
      </c>
      <c r="BL123" s="11" t="s">
        <v>109</v>
      </c>
      <c r="BM123" s="206" t="s">
        <v>130</v>
      </c>
    </row>
    <row r="124" s="2" customFormat="1" ht="16.5" customHeight="1">
      <c r="A124" s="32"/>
      <c r="B124" s="33"/>
      <c r="C124" s="195" t="s">
        <v>126</v>
      </c>
      <c r="D124" s="195" t="s">
        <v>105</v>
      </c>
      <c r="E124" s="196" t="s">
        <v>131</v>
      </c>
      <c r="F124" s="197" t="s">
        <v>132</v>
      </c>
      <c r="G124" s="198" t="s">
        <v>108</v>
      </c>
      <c r="H124" s="199">
        <v>2</v>
      </c>
      <c r="I124" s="200"/>
      <c r="J124" s="201">
        <f>ROUND(I124*H124,2)</f>
        <v>0</v>
      </c>
      <c r="K124" s="197" t="s">
        <v>1</v>
      </c>
      <c r="L124" s="38"/>
      <c r="M124" s="202" t="s">
        <v>1</v>
      </c>
      <c r="N124" s="203" t="s">
        <v>38</v>
      </c>
      <c r="O124" s="85"/>
      <c r="P124" s="204">
        <f>O124*H124</f>
        <v>0</v>
      </c>
      <c r="Q124" s="204">
        <v>0</v>
      </c>
      <c r="R124" s="204">
        <f>Q124*H124</f>
        <v>0</v>
      </c>
      <c r="S124" s="204">
        <v>0</v>
      </c>
      <c r="T124" s="205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206" t="s">
        <v>109</v>
      </c>
      <c r="AT124" s="206" t="s">
        <v>105</v>
      </c>
      <c r="AU124" s="206" t="s">
        <v>73</v>
      </c>
      <c r="AY124" s="11" t="s">
        <v>110</v>
      </c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11" t="s">
        <v>81</v>
      </c>
      <c r="BK124" s="207">
        <f>ROUND(I124*H124,2)</f>
        <v>0</v>
      </c>
      <c r="BL124" s="11" t="s">
        <v>109</v>
      </c>
      <c r="BM124" s="206" t="s">
        <v>133</v>
      </c>
    </row>
    <row r="125" s="2" customFormat="1" ht="16.5" customHeight="1">
      <c r="A125" s="32"/>
      <c r="B125" s="33"/>
      <c r="C125" s="195" t="s">
        <v>134</v>
      </c>
      <c r="D125" s="195" t="s">
        <v>105</v>
      </c>
      <c r="E125" s="196" t="s">
        <v>135</v>
      </c>
      <c r="F125" s="197" t="s">
        <v>136</v>
      </c>
      <c r="G125" s="198" t="s">
        <v>108</v>
      </c>
      <c r="H125" s="199">
        <v>184</v>
      </c>
      <c r="I125" s="200"/>
      <c r="J125" s="201">
        <f>ROUND(I125*H125,2)</f>
        <v>0</v>
      </c>
      <c r="K125" s="197" t="s">
        <v>1</v>
      </c>
      <c r="L125" s="38"/>
      <c r="M125" s="208" t="s">
        <v>1</v>
      </c>
      <c r="N125" s="209" t="s">
        <v>38</v>
      </c>
      <c r="O125" s="210"/>
      <c r="P125" s="211">
        <f>O125*H125</f>
        <v>0</v>
      </c>
      <c r="Q125" s="211">
        <v>0</v>
      </c>
      <c r="R125" s="211">
        <f>Q125*H125</f>
        <v>0</v>
      </c>
      <c r="S125" s="211">
        <v>0</v>
      </c>
      <c r="T125" s="21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206" t="s">
        <v>109</v>
      </c>
      <c r="AT125" s="206" t="s">
        <v>105</v>
      </c>
      <c r="AU125" s="206" t="s">
        <v>73</v>
      </c>
      <c r="AY125" s="11" t="s">
        <v>110</v>
      </c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11" t="s">
        <v>81</v>
      </c>
      <c r="BK125" s="207">
        <f>ROUND(I125*H125,2)</f>
        <v>0</v>
      </c>
      <c r="BL125" s="11" t="s">
        <v>109</v>
      </c>
      <c r="BM125" s="206" t="s">
        <v>137</v>
      </c>
    </row>
    <row r="126" s="2" customFormat="1" ht="6.96" customHeight="1">
      <c r="A126" s="32"/>
      <c r="B126" s="60"/>
      <c r="C126" s="61"/>
      <c r="D126" s="61"/>
      <c r="E126" s="61"/>
      <c r="F126" s="61"/>
      <c r="G126" s="61"/>
      <c r="H126" s="61"/>
      <c r="I126" s="173"/>
      <c r="J126" s="61"/>
      <c r="K126" s="61"/>
      <c r="L126" s="38"/>
      <c r="M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</sheetData>
  <sheetProtection sheet="1" autoFilter="0" formatColumns="0" formatRows="0" objects="1" scenarios="1" spinCount="100000" saltValue="YEYFyJ7Ouzcx06AzD355kjbnKxpm/3+M3TUaDlZCLH5+t68TSyS9OPU7iYkotPE6lvdqtOBlmgTqN3JtqwZpHA==" hashValue="kf7/ttYGrzNi1Js23Zluz7JCAY+r0anTCZzflrfBKRh1gQSzpg3B3TDpvn7WOiB+gcQOI2cgbOC/FJV5oGu1+w==" algorithmName="SHA-512" password="CC35"/>
  <autoFilter ref="C115:K125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2020-05-06T14:25:39Z</dcterms:created>
  <dcterms:modified xsi:type="dcterms:W3CDTF">2020-05-06T14:25:41Z</dcterms:modified>
</cp:coreProperties>
</file>