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/>
  <bookViews>
    <workbookView xWindow="28890" yWindow="30" windowWidth="19650" windowHeight="15435" activeTab="0"/>
  </bookViews>
  <sheets>
    <sheet name="Rekapitulace " sheetId="1" r:id="rId1"/>
    <sheet name="02042020LF " sheetId="2" r:id="rId2"/>
    <sheet name="Půdorys serverovny" sheetId="3" r:id="rId3"/>
  </sheets>
  <definedNames>
    <definedName name="_xlnm._FilterDatabase" localSheetId="1" hidden="1">'02042020LF '!$C$75:$K$141</definedName>
    <definedName name="_xlnm.Print_Area" localSheetId="1">'02042020LF '!$C$4:$J$37,'02042020LF '!$C$43:$J$59,'02042020LF '!$C$65:$K$141</definedName>
    <definedName name="_xlnm.Print_Area" localSheetId="0">'Rekapitulace '!$D$4:$AO$36,'Rekapitulace '!$C$42:$AQ$56</definedName>
    <definedName name="_xlnm.Print_Titles" localSheetId="0">'Rekapitulace '!$52:$52</definedName>
    <definedName name="_xlnm.Print_Titles" localSheetId="1">'02042020LF '!$75:$75</definedName>
  </definedNames>
  <calcPr calcId="191029"/>
  <extLst/>
</workbook>
</file>

<file path=xl/sharedStrings.xml><?xml version="1.0" encoding="utf-8"?>
<sst xmlns="http://schemas.openxmlformats.org/spreadsheetml/2006/main" count="821" uniqueCount="217">
  <si>
    <t>Export Komplet</t>
  </si>
  <si>
    <t/>
  </si>
  <si>
    <t>2.0</t>
  </si>
  <si>
    <t>ZAMOK</t>
  </si>
  <si>
    <t>False</t>
  </si>
  <si>
    <t>{03e90213-2255-4d1f-9925-97ef5d090bfc}</t>
  </si>
  <si>
    <t>0,01</t>
  </si>
  <si>
    <t>21</t>
  </si>
  <si>
    <t>15</t>
  </si>
  <si>
    <t>v ---  níže se nacházejí doplnkové a pomocné údaje k sestavám  --- v</t>
  </si>
  <si>
    <t>Návod na vyplnění</t>
  </si>
  <si>
    <t>0,001</t>
  </si>
  <si>
    <t>Kód:</t>
  </si>
  <si>
    <t>02042020LF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</si>
  <si>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</si>
  <si>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</si>
  <si>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UPS, Klimatizace v serverovně objektu M1</t>
  </si>
  <si>
    <t>KSO:</t>
  </si>
  <si>
    <t>CC-CZ:</t>
  </si>
  <si>
    <t>Místo: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</si>
  <si>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</si>
  <si>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</si>
  <si>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</si>
  <si>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</si>
  <si>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</si>
  <si>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</si>
  <si>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</si>
  <si>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</si>
  <si>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</si>
  <si>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</si>
  <si>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</si>
  <si>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</si>
  <si>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</si>
  <si>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</si>
  <si>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</si>
  <si>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</si>
  <si>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</si>
  <si>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</si>
  <si>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</si>
  <si>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</si>
  <si>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</si>
  <si>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</si>
  <si>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</si>
  <si>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</si>
  <si>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</si>
  <si>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</si>
  <si>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</si>
  <si>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</si>
  <si>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</si>
  <si>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</si>
  <si>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</si>
  <si>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</si>
  <si>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</si>
  <si>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</si>
  <si>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</si>
  <si>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</si>
  <si>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</si>
  <si>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</si>
  <si>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</si>
  <si>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</si>
  <si>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</si>
  <si>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</si>
  <si>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</si>
  <si>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</si>
  <si>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</si>
  <si>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</si>
  <si>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</si>
  <si>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</si>
  <si>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</si>
  <si>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</si>
  <si>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</si>
  <si>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</si>
  <si>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Kód dílu - Popis</t>
  </si>
  <si>
    <t>Cena celkem [CZK]</t>
  </si>
  <si>
    <t>Náklady ze soupisu prací</t>
  </si>
  <si>
    <t>-1</t>
  </si>
  <si>
    <t>D1 - Část klimatizace</t>
  </si>
  <si>
    <t>D2 - Ostatní pomocné práce a položky</t>
  </si>
  <si>
    <t>D3 - UPS - on-line zálohování pro serverovnu</t>
  </si>
  <si>
    <t>SOUPIS PRACÍ</t>
  </si>
  <si>
    <t>PČ</t>
  </si>
  <si>
    <t>MJ</t>
  </si>
  <si>
    <t>Množství</t>
  </si>
  <si>
    <t>J.cena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</si>
  <si>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</si>
  <si>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</si>
  <si>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</si>
  <si>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</si>
  <si>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</si>
  <si>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</si>
  <si>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</si>
  <si>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</si>
  <si>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Část klimatizace</t>
  </si>
  <si>
    <t>ROZPOCET</t>
  </si>
  <si>
    <t>K</t>
  </si>
  <si>
    <t>Sestava venkovní a vnitřní klimatizační jednotka výkon cca 14 kW , podstropní provedení, celoroční provoz</t>
  </si>
  <si>
    <t>sestava</t>
  </si>
  <si>
    <t>16</t>
  </si>
  <si>
    <t>-209667351</t>
  </si>
  <si>
    <t>PP</t>
  </si>
  <si>
    <t>Sestava venkovní a vnitřní klimatizační jednotka výkon cca 14 kW , podstropní provedení, celoroční provoz chlazení, příprava napojení stávající nadřazený systém. Včetně montáže</t>
  </si>
  <si>
    <t>Kabelový ovladač (společné ovládání klim. jednotek)</t>
  </si>
  <si>
    <t>sada</t>
  </si>
  <si>
    <t>273578925</t>
  </si>
  <si>
    <t>3</t>
  </si>
  <si>
    <t>Propojovací kabeláž ovladače</t>
  </si>
  <si>
    <t>bm</t>
  </si>
  <si>
    <t>-62807182</t>
  </si>
  <si>
    <t>4</t>
  </si>
  <si>
    <t>Rozvody chladu včetně náplně, izolace chladírenské kaučukové tl. 19 mm s parozábranou, komunikační kabeláže MaR</t>
  </si>
  <si>
    <t>1517989329</t>
  </si>
  <si>
    <t>5</t>
  </si>
  <si>
    <t>Zalištování vnitřních rozvodů (chlazení, MaR, odvod kondenzátu) v interiérovém provedení</t>
  </si>
  <si>
    <t>1327066369</t>
  </si>
  <si>
    <t>6</t>
  </si>
  <si>
    <t>Konzole pod venkovní jednotky (např. systém Hilti), instalace na stěnu</t>
  </si>
  <si>
    <t>190928467</t>
  </si>
  <si>
    <t>7</t>
  </si>
  <si>
    <t>Chráničky potrubí v stavebních prostupech</t>
  </si>
  <si>
    <t>1029633424</t>
  </si>
  <si>
    <t>8</t>
  </si>
  <si>
    <t>Utěsnění chráničky v prostupu stěnou (požární ucpávka)</t>
  </si>
  <si>
    <t>ks</t>
  </si>
  <si>
    <t>-1996716314</t>
  </si>
  <si>
    <t>9</t>
  </si>
  <si>
    <t>Přeinstalace - posunutí stávající vnitřní  4-cestné klimatizační jendotky vč. navazujících instalací</t>
  </si>
  <si>
    <t>506967441</t>
  </si>
  <si>
    <t>D2</t>
  </si>
  <si>
    <t>Ostatní pomocné práce a položky</t>
  </si>
  <si>
    <t>10</t>
  </si>
  <si>
    <t>1.1</t>
  </si>
  <si>
    <t>Odvod kondenzátu DN20 včetně zápachových uzávěrek (sifonů s kuličkou)</t>
  </si>
  <si>
    <t>2005469828</t>
  </si>
  <si>
    <t>19</t>
  </si>
  <si>
    <t>Lešení (plošina)</t>
  </si>
  <si>
    <t>soubor</t>
  </si>
  <si>
    <t>1024754162</t>
  </si>
  <si>
    <t>20</t>
  </si>
  <si>
    <t>11</t>
  </si>
  <si>
    <t>Přesun hmot (zařížení, nábytek)</t>
  </si>
  <si>
    <t>-489871771</t>
  </si>
  <si>
    <t>12</t>
  </si>
  <si>
    <t>Vyregulování chladící soustavy do provozu</t>
  </si>
  <si>
    <t>1277045288</t>
  </si>
  <si>
    <t>22</t>
  </si>
  <si>
    <t>13</t>
  </si>
  <si>
    <t>Provozní, tlakové a funkční zkoušky</t>
  </si>
  <si>
    <t>951885985</t>
  </si>
  <si>
    <t>23</t>
  </si>
  <si>
    <t>14</t>
  </si>
  <si>
    <t>Revize</t>
  </si>
  <si>
    <t>-703916395</t>
  </si>
  <si>
    <t>24</t>
  </si>
  <si>
    <t>Zaškolení obsluhy</t>
  </si>
  <si>
    <t>-1138653497</t>
  </si>
  <si>
    <t>25</t>
  </si>
  <si>
    <t>Příprava a dokumentace skutečného provedení</t>
  </si>
  <si>
    <t>-1646605467</t>
  </si>
  <si>
    <t>26</t>
  </si>
  <si>
    <t>17</t>
  </si>
  <si>
    <t>Úklid pracoviště (2 hod práce)</t>
  </si>
  <si>
    <t>775383258</t>
  </si>
  <si>
    <t>27</t>
  </si>
  <si>
    <t>18</t>
  </si>
  <si>
    <t>Likvidace odpadu (cca 20 kg)</t>
  </si>
  <si>
    <t>-1475468121</t>
  </si>
  <si>
    <t>2.1</t>
  </si>
  <si>
    <t>Napojení na stávající rozvody kanalizace, plastové tvarovky</t>
  </si>
  <si>
    <t>-1619828283</t>
  </si>
  <si>
    <t>3.1</t>
  </si>
  <si>
    <t>Místní zarovnání zdi sádrovou stěrkou</t>
  </si>
  <si>
    <t>m2</t>
  </si>
  <si>
    <t>901093628</t>
  </si>
  <si>
    <t>4.1</t>
  </si>
  <si>
    <t>Penetrace zdi</t>
  </si>
  <si>
    <t>1014941368</t>
  </si>
  <si>
    <t>5.1</t>
  </si>
  <si>
    <t>2x nátěr dle odstínu stávající stavební konstrukce</t>
  </si>
  <si>
    <t>359971760</t>
  </si>
  <si>
    <t>6.1</t>
  </si>
  <si>
    <t>Uzemnění instalovaného zařízení klimatizace</t>
  </si>
  <si>
    <t>808269393</t>
  </si>
  <si>
    <t>7.1</t>
  </si>
  <si>
    <t>Zhovovení (odvrtáním), začištění a oprava stavebních prostupů</t>
  </si>
  <si>
    <t>2065411</t>
  </si>
  <si>
    <t>8.1</t>
  </si>
  <si>
    <t>Pomocné konstrukce, závěsy a objímky</t>
  </si>
  <si>
    <t>-20452576</t>
  </si>
  <si>
    <t>9.1</t>
  </si>
  <si>
    <t>Drobný a pomocný materiál</t>
  </si>
  <si>
    <t>-1474138743</t>
  </si>
  <si>
    <t>D3</t>
  </si>
  <si>
    <t>UPS - on-line zálohování pro serverovnu</t>
  </si>
  <si>
    <t>28</t>
  </si>
  <si>
    <t>UPS1</t>
  </si>
  <si>
    <t>UPS 40000VA/36000W, on-line + bat. 62x12Ah</t>
  </si>
  <si>
    <t>-1041162456</t>
  </si>
  <si>
    <t>UPS 40000VA/36000W, on-line + bat. 62x12Ah
Nemodulární UPS s možností paralelního provozu pro případ potřeby rozšíření výkonu. Propojení se stávající DA. Instalace pro řešení krátkodobých výpadků cca do 5-7 minut. On-line UPS s dvojitou konverzí. UPS s třífázovým vstupem a výstupem. Vysoká účinnost min. 95%.
Vybavení komunikačním rozhraním RS-232 a beznapěťovými kontakty. Příslušenství SNMP adapteru včetně SW. MODBUS komunikace.
Připojení přes esterní manuální by-pass umožňující bezvýpadkové odpojení UPS os sítě i zátěže.</t>
  </si>
  <si>
    <t>29</t>
  </si>
  <si>
    <t>UPS2</t>
  </si>
  <si>
    <t>SNMP adapter vč. SW</t>
  </si>
  <si>
    <t>113665634</t>
  </si>
  <si>
    <t>30</t>
  </si>
  <si>
    <t>UPS3</t>
  </si>
  <si>
    <t>Elektro připojení na připravené přívody včetně dopravy a manipulace</t>
  </si>
  <si>
    <t>kpl</t>
  </si>
  <si>
    <t>-973379338</t>
  </si>
  <si>
    <t>31</t>
  </si>
  <si>
    <t>UPS4</t>
  </si>
  <si>
    <t>Externí, manuální by-pass pro UPS, zkoušky, revize, zaškolení</t>
  </si>
  <si>
    <t>1831391036</t>
  </si>
  <si>
    <t>REKAPITULACE DODÁVKY</t>
  </si>
  <si>
    <t xml:space="preserve">REKAPITULACE </t>
  </si>
  <si>
    <t>LF HK – Dodávka a montáž pohotovostního zdroje napájení UPS a klimatizace</t>
  </si>
  <si>
    <t>Výzkumného a výukového centra Univerzity Karlovy, Lékařské a Farmaceutické fakulty v Hradci Králové, na adrese Zborovská 2089, 500 03 Hradec Králové.</t>
  </si>
  <si>
    <t xml:space="preserve">KRYCÍ LIST SOUPISU </t>
  </si>
  <si>
    <t>Konkrétní typ dodávky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</si>
</sst>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>
        <color rgb="FF000000"/>
      </right>
      <top style="hair">
        <color rgb="FF969696"/>
      </top>
      <bottom/>
    </border>
    <border>
      <left style="hair">
        <color rgb="FF969696"/>
      </left>
      <right style="thin">
        <color rgb="FF000000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6" fillId="4" borderId="0" xfId="0" applyFont="1" applyFill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5" fillId="0" borderId="17" xfId="0" applyNumberFormat="1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166" fontId="15" fillId="0" borderId="0" xfId="0" applyNumberFormat="1" applyFont="1" applyBorder="1" applyAlignment="1" applyProtection="1">
      <alignment vertical="center"/>
      <protection/>
    </xf>
    <xf numFmtId="4" fontId="15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19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19" xfId="0" applyNumberFormat="1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4" fontId="22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16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>
      <alignment/>
      <protection/>
    </xf>
    <xf numFmtId="166" fontId="24" fillId="0" borderId="10" xfId="0" applyNumberFormat="1" applyFont="1" applyBorder="1" applyAlignment="1" applyProtection="1">
      <alignment/>
      <protection/>
    </xf>
    <xf numFmtId="166" fontId="24" fillId="0" borderId="11" xfId="0" applyNumberFormat="1" applyFont="1" applyBorder="1" applyAlignment="1" applyProtection="1">
      <alignment/>
      <protection/>
    </xf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2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4" fontId="0" fillId="2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 wrapText="1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6" fillId="4" borderId="6" xfId="0" applyFont="1" applyFill="1" applyBorder="1" applyAlignment="1" applyProtection="1">
      <alignment horizontal="center" vertical="center"/>
      <protection/>
    </xf>
    <xf numFmtId="0" fontId="16" fillId="4" borderId="7" xfId="0" applyFont="1" applyFill="1" applyBorder="1" applyAlignment="1" applyProtection="1">
      <alignment horizontal="left" vertical="center"/>
      <protection/>
    </xf>
    <xf numFmtId="0" fontId="16" fillId="4" borderId="7" xfId="0" applyFont="1" applyFill="1" applyBorder="1" applyAlignment="1" applyProtection="1">
      <alignment horizontal="center" vertical="center"/>
      <protection/>
    </xf>
    <xf numFmtId="0" fontId="16" fillId="4" borderId="7" xfId="0" applyFont="1" applyFill="1" applyBorder="1" applyAlignment="1" applyProtection="1">
      <alignment horizontal="right" vertical="center"/>
      <protection/>
    </xf>
    <xf numFmtId="0" fontId="16" fillId="4" borderId="21" xfId="0" applyFont="1" applyFill="1" applyBorder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0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47625</xdr:rowOff>
    </xdr:from>
    <xdr:to>
      <xdr:col>7</xdr:col>
      <xdr:colOff>533400</xdr:colOff>
      <xdr:row>61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047750"/>
          <a:ext cx="4181475" cy="8429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Q16" sqref="Q1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0" t="s">
        <v>0</v>
      </c>
      <c r="AZ1" s="10" t="s">
        <v>1</v>
      </c>
      <c r="BA1" s="10" t="s">
        <v>2</v>
      </c>
      <c r="BB1" s="10" t="s">
        <v>3</v>
      </c>
      <c r="BT1" s="10" t="s">
        <v>4</v>
      </c>
      <c r="BU1" s="10" t="s">
        <v>4</v>
      </c>
      <c r="BV1" s="10" t="s">
        <v>5</v>
      </c>
    </row>
    <row r="2" spans="44:72" ht="36.95" customHeight="1"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11" t="s">
        <v>6</v>
      </c>
      <c r="BT2" s="11" t="s">
        <v>7</v>
      </c>
    </row>
    <row r="3" spans="2:72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BS3" s="11" t="s">
        <v>6</v>
      </c>
      <c r="BT3" s="11" t="s">
        <v>8</v>
      </c>
    </row>
    <row r="4" spans="2:71" ht="24.95" customHeight="1">
      <c r="B4" s="15"/>
      <c r="C4" s="16"/>
      <c r="D4" s="17" t="s">
        <v>211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4"/>
      <c r="AS4" s="18" t="s">
        <v>9</v>
      </c>
      <c r="BE4" s="19" t="s">
        <v>10</v>
      </c>
      <c r="BS4" s="11" t="s">
        <v>11</v>
      </c>
    </row>
    <row r="5" spans="2:71" ht="12" customHeight="1">
      <c r="B5" s="15"/>
      <c r="C5" s="16"/>
      <c r="D5" s="20" t="s">
        <v>12</v>
      </c>
      <c r="E5" s="16"/>
      <c r="F5" s="16"/>
      <c r="G5" s="16"/>
      <c r="H5" s="16"/>
      <c r="I5" s="16"/>
      <c r="J5" s="16"/>
      <c r="K5" s="203" t="s">
        <v>13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16"/>
      <c r="AQ5" s="16"/>
      <c r="AR5" s="14"/>
      <c r="BE5" s="210" t="s">
        <v>14</v>
      </c>
      <c r="BS5" s="11" t="s">
        <v>6</v>
      </c>
    </row>
    <row r="6" spans="2:71" ht="36.95" customHeight="1">
      <c r="B6" s="15"/>
      <c r="C6" s="16"/>
      <c r="D6" s="22" t="s">
        <v>15</v>
      </c>
      <c r="E6" s="16"/>
      <c r="F6" s="16"/>
      <c r="G6" s="16"/>
      <c r="H6" s="16"/>
      <c r="I6" s="16"/>
      <c r="J6" s="16"/>
      <c r="K6" s="205" t="s">
        <v>213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16"/>
      <c r="AQ6" s="16"/>
      <c r="AR6" s="14"/>
      <c r="BE6" s="211"/>
      <c r="BS6" s="11" t="s">
        <v>6</v>
      </c>
    </row>
    <row r="7" spans="2:71" ht="12" customHeight="1">
      <c r="B7" s="15"/>
      <c r="C7" s="16"/>
      <c r="D7" s="23" t="s">
        <v>17</v>
      </c>
      <c r="E7" s="16"/>
      <c r="F7" s="16"/>
      <c r="G7" s="16"/>
      <c r="H7" s="16"/>
      <c r="I7" s="16"/>
      <c r="J7" s="16"/>
      <c r="K7" s="21" t="s">
        <v>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3" t="s">
        <v>18</v>
      </c>
      <c r="AL7" s="16"/>
      <c r="AM7" s="16"/>
      <c r="AN7" s="21" t="s">
        <v>1</v>
      </c>
      <c r="AO7" s="16"/>
      <c r="AP7" s="16"/>
      <c r="AQ7" s="16"/>
      <c r="AR7" s="14"/>
      <c r="BE7" s="211"/>
      <c r="BS7" s="11" t="s">
        <v>6</v>
      </c>
    </row>
    <row r="8" spans="2:71" ht="12" customHeight="1">
      <c r="B8" s="15"/>
      <c r="C8" s="16"/>
      <c r="D8" s="23" t="s">
        <v>19</v>
      </c>
      <c r="E8" s="16"/>
      <c r="F8" s="16"/>
      <c r="G8" s="16"/>
      <c r="H8" s="16"/>
      <c r="I8" s="16"/>
      <c r="J8" s="16"/>
      <c r="K8" s="176" t="s">
        <v>214</v>
      </c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6"/>
      <c r="AK8" s="23" t="s">
        <v>20</v>
      </c>
      <c r="AL8" s="16"/>
      <c r="AM8" s="16"/>
      <c r="AN8" s="172">
        <v>43941</v>
      </c>
      <c r="AO8" s="16"/>
      <c r="AP8" s="16"/>
      <c r="AQ8" s="16"/>
      <c r="AR8" s="14"/>
      <c r="BE8" s="211"/>
      <c r="BS8" s="11" t="s">
        <v>6</v>
      </c>
    </row>
    <row r="9" spans="2:71" ht="14.45" customHeight="1">
      <c r="B9" s="15"/>
      <c r="C9" s="16"/>
      <c r="D9" s="16"/>
      <c r="E9" s="16"/>
      <c r="F9" s="16"/>
      <c r="G9" s="16"/>
      <c r="H9" s="16"/>
      <c r="I9" s="16"/>
      <c r="J9" s="1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6"/>
      <c r="AK9" s="16"/>
      <c r="AL9" s="16"/>
      <c r="AM9" s="16"/>
      <c r="AN9" s="16"/>
      <c r="AO9" s="16"/>
      <c r="AP9" s="16"/>
      <c r="AQ9" s="16"/>
      <c r="AR9" s="14"/>
      <c r="BE9" s="211"/>
      <c r="BS9" s="11" t="s">
        <v>6</v>
      </c>
    </row>
    <row r="10" spans="2:71" ht="12" customHeight="1">
      <c r="B10" s="15"/>
      <c r="C10" s="16"/>
      <c r="D10" s="23" t="s">
        <v>21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3" t="s">
        <v>22</v>
      </c>
      <c r="AL10" s="16"/>
      <c r="AM10" s="16"/>
      <c r="AN10" s="21" t="s">
        <v>1</v>
      </c>
      <c r="AO10" s="16"/>
      <c r="AP10" s="16"/>
      <c r="AQ10" s="16"/>
      <c r="AR10" s="14"/>
      <c r="BE10" s="211"/>
      <c r="BS10" s="11" t="s">
        <v>6</v>
      </c>
    </row>
    <row r="11" spans="2:71" ht="18.4" customHeight="1">
      <c r="B11" s="15"/>
      <c r="C11" s="16"/>
      <c r="D11" s="16"/>
      <c r="E11" s="21" t="s">
        <v>23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3" t="s">
        <v>24</v>
      </c>
      <c r="AL11" s="16"/>
      <c r="AM11" s="16"/>
      <c r="AN11" s="21" t="s">
        <v>1</v>
      </c>
      <c r="AO11" s="16"/>
      <c r="AP11" s="16"/>
      <c r="AQ11" s="16"/>
      <c r="AR11" s="14"/>
      <c r="BE11" s="211"/>
      <c r="BS11" s="11" t="s">
        <v>6</v>
      </c>
    </row>
    <row r="12" spans="2:71" ht="6.9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4"/>
      <c r="BE12" s="211"/>
      <c r="BS12" s="11" t="s">
        <v>6</v>
      </c>
    </row>
    <row r="13" spans="2:71" ht="12" customHeight="1">
      <c r="B13" s="15"/>
      <c r="C13" s="16"/>
      <c r="D13" s="23" t="s">
        <v>25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3" t="s">
        <v>22</v>
      </c>
      <c r="AL13" s="16"/>
      <c r="AM13" s="16"/>
      <c r="AN13" s="25" t="s">
        <v>26</v>
      </c>
      <c r="AO13" s="16"/>
      <c r="AP13" s="16"/>
      <c r="AQ13" s="16"/>
      <c r="AR13" s="14"/>
      <c r="BE13" s="211"/>
      <c r="BS13" s="11" t="s">
        <v>6</v>
      </c>
    </row>
    <row r="14" spans="2:71" ht="12">
      <c r="B14" s="15"/>
      <c r="C14" s="16"/>
      <c r="D14" s="16"/>
      <c r="E14" s="206" t="s">
        <v>26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3" t="s">
        <v>24</v>
      </c>
      <c r="AL14" s="16"/>
      <c r="AM14" s="16"/>
      <c r="AN14" s="25" t="s">
        <v>26</v>
      </c>
      <c r="AO14" s="16"/>
      <c r="AP14" s="16"/>
      <c r="AQ14" s="16"/>
      <c r="AR14" s="14"/>
      <c r="BE14" s="211"/>
      <c r="BS14" s="11" t="s">
        <v>6</v>
      </c>
    </row>
    <row r="15" spans="2:71" ht="6.9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4"/>
      <c r="BE15" s="211"/>
      <c r="BS15" s="11" t="s">
        <v>4</v>
      </c>
    </row>
    <row r="16" spans="2:71" ht="12" customHeight="1">
      <c r="B16" s="15"/>
      <c r="C16" s="16"/>
      <c r="D16" s="23" t="s">
        <v>27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3" t="s">
        <v>22</v>
      </c>
      <c r="AL16" s="16"/>
      <c r="AM16" s="16"/>
      <c r="AN16" s="21" t="s">
        <v>1</v>
      </c>
      <c r="AO16" s="16"/>
      <c r="AP16" s="16"/>
      <c r="AQ16" s="16"/>
      <c r="AR16" s="14"/>
      <c r="BE16" s="211"/>
      <c r="BS16" s="11" t="s">
        <v>4</v>
      </c>
    </row>
    <row r="17" spans="2:71" ht="18.4" customHeight="1">
      <c r="B17" s="15"/>
      <c r="C17" s="16"/>
      <c r="D17" s="16"/>
      <c r="E17" s="21" t="s">
        <v>23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3" t="s">
        <v>24</v>
      </c>
      <c r="AL17" s="16"/>
      <c r="AM17" s="16"/>
      <c r="AN17" s="21" t="s">
        <v>1</v>
      </c>
      <c r="AO17" s="16"/>
      <c r="AP17" s="16"/>
      <c r="AQ17" s="16"/>
      <c r="AR17" s="14"/>
      <c r="BE17" s="211"/>
      <c r="BS17" s="11" t="s">
        <v>28</v>
      </c>
    </row>
    <row r="18" spans="2:71" ht="6.95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4"/>
      <c r="BE18" s="211"/>
      <c r="BS18" s="11" t="s">
        <v>6</v>
      </c>
    </row>
    <row r="19" spans="2:71" ht="12" customHeight="1">
      <c r="B19" s="15"/>
      <c r="C19" s="16"/>
      <c r="D19" s="23" t="s">
        <v>29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3" t="s">
        <v>22</v>
      </c>
      <c r="AL19" s="16"/>
      <c r="AM19" s="16"/>
      <c r="AN19" s="21" t="s">
        <v>1</v>
      </c>
      <c r="AO19" s="16"/>
      <c r="AP19" s="16"/>
      <c r="AQ19" s="16"/>
      <c r="AR19" s="14"/>
      <c r="BE19" s="211"/>
      <c r="BS19" s="11" t="s">
        <v>6</v>
      </c>
    </row>
    <row r="20" spans="2:71" ht="18.4" customHeight="1">
      <c r="B20" s="15"/>
      <c r="C20" s="16"/>
      <c r="D20" s="16"/>
      <c r="E20" s="21" t="s">
        <v>23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3" t="s">
        <v>24</v>
      </c>
      <c r="AL20" s="16"/>
      <c r="AM20" s="16"/>
      <c r="AN20" s="21" t="s">
        <v>1</v>
      </c>
      <c r="AO20" s="16"/>
      <c r="AP20" s="16"/>
      <c r="AQ20" s="16"/>
      <c r="AR20" s="14"/>
      <c r="BE20" s="211"/>
      <c r="BS20" s="11" t="s">
        <v>28</v>
      </c>
    </row>
    <row r="21" spans="2:57" ht="6.9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4"/>
      <c r="BE21" s="211"/>
    </row>
    <row r="22" spans="2:57" ht="12" customHeight="1">
      <c r="B22" s="15"/>
      <c r="C22" s="16"/>
      <c r="D22" s="23" t="s">
        <v>30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4"/>
      <c r="BE22" s="211"/>
    </row>
    <row r="23" spans="2:57" ht="16.5" customHeight="1">
      <c r="B23" s="15"/>
      <c r="C23" s="16"/>
      <c r="D23" s="16"/>
      <c r="E23" s="176" t="s">
        <v>1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6"/>
      <c r="AP23" s="16"/>
      <c r="AQ23" s="16"/>
      <c r="AR23" s="14"/>
      <c r="BE23" s="211"/>
    </row>
    <row r="24" spans="2:57" ht="6.95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4"/>
      <c r="BE24" s="211"/>
    </row>
    <row r="25" spans="2:57" ht="6.95" customHeight="1">
      <c r="B25" s="15"/>
      <c r="C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6"/>
      <c r="AQ25" s="16"/>
      <c r="AR25" s="14"/>
      <c r="BE25" s="211"/>
    </row>
    <row r="26" spans="2:57" s="1" customFormat="1" ht="25.9" customHeight="1">
      <c r="B26" s="28"/>
      <c r="C26" s="29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12">
        <f>ROUND(AG54,2)</f>
        <v>0</v>
      </c>
      <c r="AL26" s="213"/>
      <c r="AM26" s="213"/>
      <c r="AN26" s="213"/>
      <c r="AO26" s="213"/>
      <c r="AP26" s="29"/>
      <c r="AQ26" s="29"/>
      <c r="AR26" s="32"/>
      <c r="BE26" s="211"/>
    </row>
    <row r="27" spans="2:57" s="1" customFormat="1" ht="6.9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2"/>
      <c r="BE27" s="211"/>
    </row>
    <row r="28" spans="2:57" s="1" customFormat="1" ht="12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08" t="s">
        <v>32</v>
      </c>
      <c r="M28" s="208"/>
      <c r="N28" s="208"/>
      <c r="O28" s="208"/>
      <c r="P28" s="208"/>
      <c r="Q28" s="29"/>
      <c r="R28" s="29"/>
      <c r="S28" s="29"/>
      <c r="T28" s="29"/>
      <c r="U28" s="29"/>
      <c r="V28" s="29"/>
      <c r="W28" s="208" t="s">
        <v>33</v>
      </c>
      <c r="X28" s="208"/>
      <c r="Y28" s="208"/>
      <c r="Z28" s="208"/>
      <c r="AA28" s="208"/>
      <c r="AB28" s="208"/>
      <c r="AC28" s="208"/>
      <c r="AD28" s="208"/>
      <c r="AE28" s="208"/>
      <c r="AF28" s="29"/>
      <c r="AG28" s="29"/>
      <c r="AH28" s="29"/>
      <c r="AI28" s="29"/>
      <c r="AJ28" s="29"/>
      <c r="AK28" s="208" t="s">
        <v>34</v>
      </c>
      <c r="AL28" s="208"/>
      <c r="AM28" s="208"/>
      <c r="AN28" s="208"/>
      <c r="AO28" s="208"/>
      <c r="AP28" s="29"/>
      <c r="AQ28" s="29"/>
      <c r="AR28" s="32"/>
      <c r="BE28" s="211"/>
    </row>
    <row r="29" spans="2:57" s="2" customFormat="1" ht="14.45" customHeight="1">
      <c r="B29" s="33"/>
      <c r="C29" s="34"/>
      <c r="D29" s="23" t="s">
        <v>35</v>
      </c>
      <c r="E29" s="34"/>
      <c r="F29" s="23" t="s">
        <v>36</v>
      </c>
      <c r="G29" s="34"/>
      <c r="H29" s="34"/>
      <c r="I29" s="34"/>
      <c r="J29" s="34"/>
      <c r="K29" s="34"/>
      <c r="L29" s="174">
        <v>0.21</v>
      </c>
      <c r="M29" s="175"/>
      <c r="N29" s="175"/>
      <c r="O29" s="175"/>
      <c r="P29" s="175"/>
      <c r="Q29" s="34"/>
      <c r="R29" s="34"/>
      <c r="S29" s="34"/>
      <c r="T29" s="34"/>
      <c r="U29" s="34"/>
      <c r="V29" s="34"/>
      <c r="W29" s="209">
        <f>ROUND(AZ54,2)</f>
        <v>0</v>
      </c>
      <c r="X29" s="175"/>
      <c r="Y29" s="175"/>
      <c r="Z29" s="175"/>
      <c r="AA29" s="175"/>
      <c r="AB29" s="175"/>
      <c r="AC29" s="175"/>
      <c r="AD29" s="175"/>
      <c r="AE29" s="175"/>
      <c r="AF29" s="34"/>
      <c r="AG29" s="34"/>
      <c r="AH29" s="34"/>
      <c r="AI29" s="34"/>
      <c r="AJ29" s="34"/>
      <c r="AK29" s="209">
        <f>ROUND(AV54,2)</f>
        <v>0</v>
      </c>
      <c r="AL29" s="175"/>
      <c r="AM29" s="175"/>
      <c r="AN29" s="175"/>
      <c r="AO29" s="175"/>
      <c r="AP29" s="34"/>
      <c r="AQ29" s="34"/>
      <c r="AR29" s="35"/>
      <c r="BE29" s="211"/>
    </row>
    <row r="30" spans="2:57" s="2" customFormat="1" ht="14.45" customHeight="1">
      <c r="B30" s="33"/>
      <c r="C30" s="34"/>
      <c r="D30" s="34"/>
      <c r="E30" s="34"/>
      <c r="F30" s="23" t="s">
        <v>37</v>
      </c>
      <c r="G30" s="34"/>
      <c r="H30" s="34"/>
      <c r="I30" s="34"/>
      <c r="J30" s="34"/>
      <c r="K30" s="34"/>
      <c r="L30" s="174">
        <v>0.15</v>
      </c>
      <c r="M30" s="175"/>
      <c r="N30" s="175"/>
      <c r="O30" s="175"/>
      <c r="P30" s="175"/>
      <c r="Q30" s="34"/>
      <c r="R30" s="34"/>
      <c r="S30" s="34"/>
      <c r="T30" s="34"/>
      <c r="U30" s="34"/>
      <c r="V30" s="34"/>
      <c r="W30" s="209">
        <f>ROUND(BA54,2)</f>
        <v>0</v>
      </c>
      <c r="X30" s="175"/>
      <c r="Y30" s="175"/>
      <c r="Z30" s="175"/>
      <c r="AA30" s="175"/>
      <c r="AB30" s="175"/>
      <c r="AC30" s="175"/>
      <c r="AD30" s="175"/>
      <c r="AE30" s="175"/>
      <c r="AF30" s="34"/>
      <c r="AG30" s="34"/>
      <c r="AH30" s="34"/>
      <c r="AI30" s="34"/>
      <c r="AJ30" s="34"/>
      <c r="AK30" s="209">
        <f>ROUND(AW54,2)</f>
        <v>0</v>
      </c>
      <c r="AL30" s="175"/>
      <c r="AM30" s="175"/>
      <c r="AN30" s="175"/>
      <c r="AO30" s="175"/>
      <c r="AP30" s="34"/>
      <c r="AQ30" s="34"/>
      <c r="AR30" s="35"/>
      <c r="BE30" s="211"/>
    </row>
    <row r="31" spans="2:57" s="2" customFormat="1" ht="14.45" customHeight="1" hidden="1">
      <c r="B31" s="33"/>
      <c r="C31" s="34"/>
      <c r="D31" s="34"/>
      <c r="E31" s="34"/>
      <c r="F31" s="23" t="s">
        <v>38</v>
      </c>
      <c r="G31" s="34"/>
      <c r="H31" s="34"/>
      <c r="I31" s="34"/>
      <c r="J31" s="34"/>
      <c r="K31" s="34"/>
      <c r="L31" s="174">
        <v>0.21</v>
      </c>
      <c r="M31" s="175"/>
      <c r="N31" s="175"/>
      <c r="O31" s="175"/>
      <c r="P31" s="175"/>
      <c r="Q31" s="34"/>
      <c r="R31" s="34"/>
      <c r="S31" s="34"/>
      <c r="T31" s="34"/>
      <c r="U31" s="34"/>
      <c r="V31" s="34"/>
      <c r="W31" s="209">
        <f>ROUND(BB54,2)</f>
        <v>0</v>
      </c>
      <c r="X31" s="175"/>
      <c r="Y31" s="175"/>
      <c r="Z31" s="175"/>
      <c r="AA31" s="175"/>
      <c r="AB31" s="175"/>
      <c r="AC31" s="175"/>
      <c r="AD31" s="175"/>
      <c r="AE31" s="175"/>
      <c r="AF31" s="34"/>
      <c r="AG31" s="34"/>
      <c r="AH31" s="34"/>
      <c r="AI31" s="34"/>
      <c r="AJ31" s="34"/>
      <c r="AK31" s="209">
        <v>0</v>
      </c>
      <c r="AL31" s="175"/>
      <c r="AM31" s="175"/>
      <c r="AN31" s="175"/>
      <c r="AO31" s="175"/>
      <c r="AP31" s="34"/>
      <c r="AQ31" s="34"/>
      <c r="AR31" s="35"/>
      <c r="BE31" s="211"/>
    </row>
    <row r="32" spans="2:57" s="2" customFormat="1" ht="14.45" customHeight="1" hidden="1">
      <c r="B32" s="33"/>
      <c r="C32" s="34"/>
      <c r="D32" s="34"/>
      <c r="E32" s="34"/>
      <c r="F32" s="23" t="s">
        <v>39</v>
      </c>
      <c r="G32" s="34"/>
      <c r="H32" s="34"/>
      <c r="I32" s="34"/>
      <c r="J32" s="34"/>
      <c r="K32" s="34"/>
      <c r="L32" s="174">
        <v>0.15</v>
      </c>
      <c r="M32" s="175"/>
      <c r="N32" s="175"/>
      <c r="O32" s="175"/>
      <c r="P32" s="175"/>
      <c r="Q32" s="34"/>
      <c r="R32" s="34"/>
      <c r="S32" s="34"/>
      <c r="T32" s="34"/>
      <c r="U32" s="34"/>
      <c r="V32" s="34"/>
      <c r="W32" s="209">
        <f>ROUND(BC54,2)</f>
        <v>0</v>
      </c>
      <c r="X32" s="175"/>
      <c r="Y32" s="175"/>
      <c r="Z32" s="175"/>
      <c r="AA32" s="175"/>
      <c r="AB32" s="175"/>
      <c r="AC32" s="175"/>
      <c r="AD32" s="175"/>
      <c r="AE32" s="175"/>
      <c r="AF32" s="34"/>
      <c r="AG32" s="34"/>
      <c r="AH32" s="34"/>
      <c r="AI32" s="34"/>
      <c r="AJ32" s="34"/>
      <c r="AK32" s="209">
        <v>0</v>
      </c>
      <c r="AL32" s="175"/>
      <c r="AM32" s="175"/>
      <c r="AN32" s="175"/>
      <c r="AO32" s="175"/>
      <c r="AP32" s="34"/>
      <c r="AQ32" s="34"/>
      <c r="AR32" s="35"/>
      <c r="BE32" s="211"/>
    </row>
    <row r="33" spans="2:57" s="2" customFormat="1" ht="14.45" customHeight="1" hidden="1">
      <c r="B33" s="33"/>
      <c r="C33" s="34"/>
      <c r="D33" s="34"/>
      <c r="E33" s="34"/>
      <c r="F33" s="23" t="s">
        <v>40</v>
      </c>
      <c r="G33" s="34"/>
      <c r="H33" s="34"/>
      <c r="I33" s="34"/>
      <c r="J33" s="34"/>
      <c r="K33" s="34"/>
      <c r="L33" s="174">
        <v>0</v>
      </c>
      <c r="M33" s="175"/>
      <c r="N33" s="175"/>
      <c r="O33" s="175"/>
      <c r="P33" s="175"/>
      <c r="Q33" s="34"/>
      <c r="R33" s="34"/>
      <c r="S33" s="34"/>
      <c r="T33" s="34"/>
      <c r="U33" s="34"/>
      <c r="V33" s="34"/>
      <c r="W33" s="209">
        <f>ROUND(BD54,2)</f>
        <v>0</v>
      </c>
      <c r="X33" s="175"/>
      <c r="Y33" s="175"/>
      <c r="Z33" s="175"/>
      <c r="AA33" s="175"/>
      <c r="AB33" s="175"/>
      <c r="AC33" s="175"/>
      <c r="AD33" s="175"/>
      <c r="AE33" s="175"/>
      <c r="AF33" s="34"/>
      <c r="AG33" s="34"/>
      <c r="AH33" s="34"/>
      <c r="AI33" s="34"/>
      <c r="AJ33" s="34"/>
      <c r="AK33" s="209">
        <v>0</v>
      </c>
      <c r="AL33" s="175"/>
      <c r="AM33" s="175"/>
      <c r="AN33" s="175"/>
      <c r="AO33" s="175"/>
      <c r="AP33" s="34"/>
      <c r="AQ33" s="34"/>
      <c r="AR33" s="35"/>
      <c r="BE33" s="211"/>
    </row>
    <row r="34" spans="2:57" s="1" customFormat="1" ht="6.95" customHeigh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2"/>
      <c r="BE34" s="211"/>
    </row>
    <row r="35" spans="2:44" s="1" customFormat="1" ht="25.9" customHeight="1">
      <c r="B35" s="28"/>
      <c r="C35" s="36"/>
      <c r="D35" s="37" t="s">
        <v>41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42</v>
      </c>
      <c r="U35" s="38"/>
      <c r="V35" s="38"/>
      <c r="W35" s="38"/>
      <c r="X35" s="187" t="s">
        <v>43</v>
      </c>
      <c r="Y35" s="188"/>
      <c r="Z35" s="188"/>
      <c r="AA35" s="188"/>
      <c r="AB35" s="188"/>
      <c r="AC35" s="38"/>
      <c r="AD35" s="38"/>
      <c r="AE35" s="38"/>
      <c r="AF35" s="38"/>
      <c r="AG35" s="38"/>
      <c r="AH35" s="38"/>
      <c r="AI35" s="38"/>
      <c r="AJ35" s="38"/>
      <c r="AK35" s="189">
        <f>SUM(AK26:AK33)</f>
        <v>0</v>
      </c>
      <c r="AL35" s="188"/>
      <c r="AM35" s="188"/>
      <c r="AN35" s="188"/>
      <c r="AO35" s="190"/>
      <c r="AP35" s="36"/>
      <c r="AQ35" s="36"/>
      <c r="AR35" s="32"/>
    </row>
    <row r="36" spans="2:44" s="1" customFormat="1" ht="6.9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2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2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2"/>
    </row>
    <row r="42" spans="2:44" s="1" customFormat="1" ht="24.95" customHeight="1">
      <c r="B42" s="28"/>
      <c r="C42" s="17" t="s">
        <v>212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2"/>
    </row>
    <row r="43" spans="2:44" s="1" customFormat="1" ht="6.95" customHeight="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2"/>
    </row>
    <row r="44" spans="2:44" s="1" customFormat="1" ht="12" customHeight="1">
      <c r="B44" s="28"/>
      <c r="C44" s="23" t="s">
        <v>12</v>
      </c>
      <c r="D44" s="29"/>
      <c r="E44" s="29"/>
      <c r="F44" s="29"/>
      <c r="G44" s="29"/>
      <c r="H44" s="29"/>
      <c r="I44" s="29"/>
      <c r="J44" s="29"/>
      <c r="K44" s="29"/>
      <c r="L44" s="29" t="str">
        <f>K5</f>
        <v>02042020LF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32"/>
    </row>
    <row r="45" spans="2:44" s="3" customFormat="1" ht="36.95" customHeight="1">
      <c r="B45" s="44"/>
      <c r="C45" s="45" t="s">
        <v>15</v>
      </c>
      <c r="D45" s="46"/>
      <c r="E45" s="46"/>
      <c r="F45" s="46"/>
      <c r="G45" s="46"/>
      <c r="H45" s="46"/>
      <c r="I45" s="46"/>
      <c r="J45" s="46"/>
      <c r="K45" s="46"/>
      <c r="L45" s="194" t="str">
        <f>K6</f>
        <v>LF HK – Dodávka a montáž pohotovostního zdroje napájení UPS a klimatizace</v>
      </c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46"/>
      <c r="AQ45" s="46"/>
      <c r="AR45" s="47"/>
    </row>
    <row r="46" spans="2:44" s="1" customFormat="1" ht="6.95" customHeight="1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2"/>
    </row>
    <row r="47" spans="2:44" s="1" customFormat="1" ht="12" customHeight="1">
      <c r="B47" s="28"/>
      <c r="C47" s="23" t="s">
        <v>19</v>
      </c>
      <c r="D47" s="29"/>
      <c r="E47" s="29"/>
      <c r="F47" s="29"/>
      <c r="G47" s="29"/>
      <c r="H47" s="29"/>
      <c r="I47" s="29"/>
      <c r="J47" s="29"/>
      <c r="K47" s="29"/>
      <c r="L47" s="173" t="str">
        <f>IF(K8="","",K8)</f>
        <v>Výzkumného a výukového centra Univerzity Karlovy, Lékařské a Farmaceutické fakulty v Hradci Králové, na adrese Zborovská 2089, 500 03 Hradec Králové.</v>
      </c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23" t="s">
        <v>20</v>
      </c>
      <c r="AJ47" s="29"/>
      <c r="AK47" s="29"/>
      <c r="AL47" s="29"/>
      <c r="AM47" s="196">
        <f>IF(AN8="","",AN8)</f>
        <v>43941</v>
      </c>
      <c r="AN47" s="196"/>
      <c r="AO47" s="29"/>
      <c r="AP47" s="29"/>
      <c r="AQ47" s="29"/>
      <c r="AR47" s="32"/>
    </row>
    <row r="48" spans="2:44" s="1" customFormat="1" ht="6.95" customHeight="1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29"/>
      <c r="AJ48" s="29"/>
      <c r="AK48" s="29"/>
      <c r="AL48" s="29"/>
      <c r="AM48" s="29"/>
      <c r="AN48" s="29"/>
      <c r="AO48" s="29"/>
      <c r="AP48" s="29"/>
      <c r="AQ48" s="29"/>
      <c r="AR48" s="32"/>
    </row>
    <row r="49" spans="2:56" s="1" customFormat="1" ht="13.7" customHeight="1">
      <c r="B49" s="28"/>
      <c r="C49" s="23" t="s">
        <v>21</v>
      </c>
      <c r="D49" s="29"/>
      <c r="E49" s="29"/>
      <c r="F49" s="29"/>
      <c r="G49" s="29"/>
      <c r="H49" s="29"/>
      <c r="I49" s="29"/>
      <c r="J49" s="29"/>
      <c r="K49" s="29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23" t="s">
        <v>27</v>
      </c>
      <c r="AJ49" s="29"/>
      <c r="AK49" s="29"/>
      <c r="AL49" s="29"/>
      <c r="AM49" s="192" t="str">
        <f>IF(E17="","",E17)</f>
        <v xml:space="preserve"> </v>
      </c>
      <c r="AN49" s="193"/>
      <c r="AO49" s="193"/>
      <c r="AP49" s="193"/>
      <c r="AQ49" s="29"/>
      <c r="AR49" s="32"/>
      <c r="AS49" s="197" t="s">
        <v>44</v>
      </c>
      <c r="AT49" s="198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3.7" customHeight="1">
      <c r="B50" s="28"/>
      <c r="C50" s="23" t="s">
        <v>25</v>
      </c>
      <c r="D50" s="29"/>
      <c r="E50" s="29"/>
      <c r="F50" s="29"/>
      <c r="G50" s="29"/>
      <c r="H50" s="29"/>
      <c r="I50" s="29"/>
      <c r="J50" s="29"/>
      <c r="K50" s="29"/>
      <c r="L50" s="29" t="str">
        <f>IF(E14="Vyplň údaj","",E14)</f>
        <v/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3" t="s">
        <v>29</v>
      </c>
      <c r="AJ50" s="29"/>
      <c r="AK50" s="29"/>
      <c r="AL50" s="29"/>
      <c r="AM50" s="192" t="str">
        <f>IF(E20="","",E20)</f>
        <v xml:space="preserve"> </v>
      </c>
      <c r="AN50" s="193"/>
      <c r="AO50" s="193"/>
      <c r="AP50" s="193"/>
      <c r="AQ50" s="29"/>
      <c r="AR50" s="32"/>
      <c r="AS50" s="199"/>
      <c r="AT50" s="200"/>
      <c r="AU50" s="51"/>
      <c r="AV50" s="51"/>
      <c r="AW50" s="51"/>
      <c r="AX50" s="51"/>
      <c r="AY50" s="51"/>
      <c r="AZ50" s="51"/>
      <c r="BA50" s="51"/>
      <c r="BB50" s="51"/>
      <c r="BC50" s="51"/>
      <c r="BD50" s="52"/>
    </row>
    <row r="51" spans="2:56" s="1" customFormat="1" ht="10.9" customHeight="1"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2"/>
      <c r="AS51" s="201"/>
      <c r="AT51" s="202"/>
      <c r="AU51" s="53"/>
      <c r="AV51" s="53"/>
      <c r="AW51" s="53"/>
      <c r="AX51" s="53"/>
      <c r="AY51" s="53"/>
      <c r="AZ51" s="53"/>
      <c r="BA51" s="53"/>
      <c r="BB51" s="53"/>
      <c r="BC51" s="53"/>
      <c r="BD51" s="54"/>
    </row>
    <row r="52" spans="2:56" s="1" customFormat="1" ht="29.25" customHeight="1">
      <c r="B52" s="28"/>
      <c r="C52" s="177" t="s">
        <v>45</v>
      </c>
      <c r="D52" s="178"/>
      <c r="E52" s="178"/>
      <c r="F52" s="178"/>
      <c r="G52" s="178"/>
      <c r="H52" s="55"/>
      <c r="I52" s="179" t="s">
        <v>46</v>
      </c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80" t="s">
        <v>47</v>
      </c>
      <c r="AH52" s="178"/>
      <c r="AI52" s="178"/>
      <c r="AJ52" s="178"/>
      <c r="AK52" s="178"/>
      <c r="AL52" s="178"/>
      <c r="AM52" s="178"/>
      <c r="AN52" s="179" t="s">
        <v>48</v>
      </c>
      <c r="AO52" s="178"/>
      <c r="AP52" s="181"/>
      <c r="AQ52" s="56" t="s">
        <v>49</v>
      </c>
      <c r="AR52" s="32"/>
      <c r="AS52" s="57" t="s">
        <v>50</v>
      </c>
      <c r="AT52" s="58" t="s">
        <v>51</v>
      </c>
      <c r="AU52" s="58" t="s">
        <v>52</v>
      </c>
      <c r="AV52" s="58" t="s">
        <v>53</v>
      </c>
      <c r="AW52" s="58" t="s">
        <v>54</v>
      </c>
      <c r="AX52" s="58" t="s">
        <v>55</v>
      </c>
      <c r="AY52" s="58" t="s">
        <v>56</v>
      </c>
      <c r="AZ52" s="58" t="s">
        <v>57</v>
      </c>
      <c r="BA52" s="58" t="s">
        <v>58</v>
      </c>
      <c r="BB52" s="58" t="s">
        <v>59</v>
      </c>
      <c r="BC52" s="58" t="s">
        <v>60</v>
      </c>
      <c r="BD52" s="59" t="s">
        <v>61</v>
      </c>
    </row>
    <row r="53" spans="2:56" s="1" customFormat="1" ht="10.9" customHeight="1"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2"/>
      <c r="AS53" s="60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2"/>
    </row>
    <row r="54" spans="2:90" s="4" customFormat="1" ht="32.45" customHeight="1">
      <c r="B54" s="63"/>
      <c r="C54" s="64" t="s">
        <v>62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185">
        <f>ROUND(AG55,2)</f>
        <v>0</v>
      </c>
      <c r="AH54" s="185"/>
      <c r="AI54" s="185"/>
      <c r="AJ54" s="185"/>
      <c r="AK54" s="185"/>
      <c r="AL54" s="185"/>
      <c r="AM54" s="185"/>
      <c r="AN54" s="186">
        <f>SUM(AG54,AT54)</f>
        <v>0</v>
      </c>
      <c r="AO54" s="186"/>
      <c r="AP54" s="186"/>
      <c r="AQ54" s="67" t="s">
        <v>1</v>
      </c>
      <c r="AR54" s="68"/>
      <c r="AS54" s="69">
        <f>ROUND(AS55,2)</f>
        <v>0</v>
      </c>
      <c r="AT54" s="70">
        <f>ROUND(SUM(AV54:AW54),2)</f>
        <v>0</v>
      </c>
      <c r="AU54" s="71">
        <f>ROUND(AU55,5)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ROUND(AZ55,2)</f>
        <v>0</v>
      </c>
      <c r="BA54" s="70">
        <f>ROUND(BA55,2)</f>
        <v>0</v>
      </c>
      <c r="BB54" s="70">
        <f>ROUND(BB55,2)</f>
        <v>0</v>
      </c>
      <c r="BC54" s="70">
        <f>ROUND(BC55,2)</f>
        <v>0</v>
      </c>
      <c r="BD54" s="72">
        <f>ROUND(BD55,2)</f>
        <v>0</v>
      </c>
      <c r="BS54" s="73" t="s">
        <v>63</v>
      </c>
      <c r="BT54" s="73" t="s">
        <v>64</v>
      </c>
      <c r="BV54" s="73" t="s">
        <v>65</v>
      </c>
      <c r="BW54" s="73" t="s">
        <v>5</v>
      </c>
      <c r="BX54" s="73" t="s">
        <v>66</v>
      </c>
      <c r="CL54" s="73" t="s">
        <v>1</v>
      </c>
    </row>
    <row r="55" spans="1:90" s="5" customFormat="1" ht="27" customHeight="1">
      <c r="A55" s="74" t="s">
        <v>67</v>
      </c>
      <c r="B55" s="75"/>
      <c r="C55" s="76"/>
      <c r="D55" s="184" t="s">
        <v>13</v>
      </c>
      <c r="E55" s="184"/>
      <c r="F55" s="184"/>
      <c r="G55" s="184"/>
      <c r="H55" s="184"/>
      <c r="I55" s="77"/>
      <c r="J55" s="184" t="s">
        <v>16</v>
      </c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2">
        <f>'02042020LF '!J28</f>
        <v>0</v>
      </c>
      <c r="AH55" s="183"/>
      <c r="AI55" s="183"/>
      <c r="AJ55" s="183"/>
      <c r="AK55" s="183"/>
      <c r="AL55" s="183"/>
      <c r="AM55" s="183"/>
      <c r="AN55" s="182">
        <f>SUM(AG55,AT55)</f>
        <v>0</v>
      </c>
      <c r="AO55" s="183"/>
      <c r="AP55" s="183"/>
      <c r="AQ55" s="78" t="s">
        <v>68</v>
      </c>
      <c r="AR55" s="79"/>
      <c r="AS55" s="80">
        <v>0</v>
      </c>
      <c r="AT55" s="81">
        <f>ROUND(SUM(AV55:AW55),2)</f>
        <v>0</v>
      </c>
      <c r="AU55" s="82">
        <f>'02042020LF '!P76</f>
        <v>0</v>
      </c>
      <c r="AV55" s="81">
        <f>'02042020LF '!J31</f>
        <v>0</v>
      </c>
      <c r="AW55" s="81">
        <f>'02042020LF '!J32</f>
        <v>0</v>
      </c>
      <c r="AX55" s="81">
        <f>'02042020LF '!J33</f>
        <v>0</v>
      </c>
      <c r="AY55" s="81">
        <f>'02042020LF '!J34</f>
        <v>0</v>
      </c>
      <c r="AZ55" s="81">
        <f>'02042020LF '!F31</f>
        <v>0</v>
      </c>
      <c r="BA55" s="81">
        <f>'02042020LF '!F32</f>
        <v>0</v>
      </c>
      <c r="BB55" s="81">
        <f>'02042020LF '!F33</f>
        <v>0</v>
      </c>
      <c r="BC55" s="81">
        <f>'02042020LF '!F34</f>
        <v>0</v>
      </c>
      <c r="BD55" s="83">
        <f>'02042020LF '!F35</f>
        <v>0</v>
      </c>
      <c r="BT55" s="84" t="s">
        <v>69</v>
      </c>
      <c r="BU55" s="84" t="s">
        <v>70</v>
      </c>
      <c r="BV55" s="84" t="s">
        <v>65</v>
      </c>
      <c r="BW55" s="84" t="s">
        <v>5</v>
      </c>
      <c r="BX55" s="84" t="s">
        <v>66</v>
      </c>
      <c r="CL55" s="84" t="s">
        <v>1</v>
      </c>
    </row>
    <row r="56" spans="2:44" s="1" customFormat="1" ht="30" customHeight="1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32"/>
    </row>
    <row r="57" spans="2:44" s="1" customFormat="1" ht="6.95" customHeight="1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32"/>
    </row>
  </sheetData>
  <sheetProtection algorithmName="SHA-512" hashValue="00/0ruVJMsDREAjEBo2yz2uRQzL70vFbX2lYHXwxGJq/uHBCeRQ0VOFJkMn7ZIvvmsCwdwbukTIkTo59nHLiMA==" saltValue="yJqwk+G7vM8FUypz/4QwQw==" spinCount="100000" sheet="1" objects="1" scenarios="1" formatColumns="0" formatRows="0"/>
  <mergeCells count="44">
    <mergeCell ref="AK33:AO33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55:AP55"/>
    <mergeCell ref="AG55:AM55"/>
    <mergeCell ref="D55:H55"/>
    <mergeCell ref="J55:AF55"/>
    <mergeCell ref="AG54:AM54"/>
    <mergeCell ref="AN54:AP54"/>
    <mergeCell ref="K8:AI9"/>
    <mergeCell ref="C52:G52"/>
    <mergeCell ref="I52:AF52"/>
    <mergeCell ref="AG52:AM52"/>
    <mergeCell ref="AN52:AP52"/>
    <mergeCell ref="X35:AB35"/>
    <mergeCell ref="AK35:AO35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L47:AH49"/>
    <mergeCell ref="L30:P30"/>
    <mergeCell ref="L31:P31"/>
    <mergeCell ref="L32:P32"/>
    <mergeCell ref="L33:P33"/>
  </mergeCells>
  <hyperlinks>
    <hyperlink ref="A55" location="'02042020LF - UPS, Klimati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42"/>
  <sheetViews>
    <sheetView showGridLines="0" workbookViewId="0" topLeftCell="A1">
      <selection activeCell="E7" sqref="E7:H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1" t="s">
        <v>5</v>
      </c>
    </row>
    <row r="3" spans="2:46" ht="6.95" customHeight="1">
      <c r="B3" s="86"/>
      <c r="C3" s="87"/>
      <c r="D3" s="87"/>
      <c r="E3" s="87"/>
      <c r="F3" s="87"/>
      <c r="G3" s="87"/>
      <c r="H3" s="87"/>
      <c r="I3" s="88"/>
      <c r="J3" s="87"/>
      <c r="K3" s="87"/>
      <c r="L3" s="14"/>
      <c r="AT3" s="11" t="s">
        <v>71</v>
      </c>
    </row>
    <row r="4" spans="2:46" ht="24.95" customHeight="1">
      <c r="B4" s="14"/>
      <c r="D4" s="89" t="s">
        <v>215</v>
      </c>
      <c r="L4" s="14"/>
      <c r="M4" s="18" t="s">
        <v>9</v>
      </c>
      <c r="AT4" s="11" t="s">
        <v>4</v>
      </c>
    </row>
    <row r="5" spans="2:12" ht="6.95" customHeight="1">
      <c r="B5" s="14"/>
      <c r="L5" s="14"/>
    </row>
    <row r="6" spans="2:12" s="1" customFormat="1" ht="12" customHeight="1">
      <c r="B6" s="32"/>
      <c r="D6" s="90" t="s">
        <v>15</v>
      </c>
      <c r="I6" s="91"/>
      <c r="L6" s="32"/>
    </row>
    <row r="7" spans="2:12" s="1" customFormat="1" ht="36.95" customHeight="1">
      <c r="B7" s="32"/>
      <c r="E7" s="217" t="s">
        <v>213</v>
      </c>
      <c r="F7" s="218"/>
      <c r="G7" s="218"/>
      <c r="H7" s="218"/>
      <c r="I7" s="91"/>
      <c r="L7" s="32"/>
    </row>
    <row r="8" spans="2:12" s="1" customFormat="1" ht="12">
      <c r="B8" s="32"/>
      <c r="I8" s="91"/>
      <c r="L8" s="32"/>
    </row>
    <row r="9" spans="2:12" s="1" customFormat="1" ht="12" customHeight="1">
      <c r="B9" s="32"/>
      <c r="D9" s="90" t="s">
        <v>17</v>
      </c>
      <c r="F9" s="11" t="s">
        <v>1</v>
      </c>
      <c r="I9" s="92" t="s">
        <v>18</v>
      </c>
      <c r="J9" s="11" t="s">
        <v>1</v>
      </c>
      <c r="L9" s="32"/>
    </row>
    <row r="10" spans="2:12" s="1" customFormat="1" ht="12" customHeight="1">
      <c r="B10" s="32"/>
      <c r="D10" s="90" t="s">
        <v>19</v>
      </c>
      <c r="F10" s="216" t="s">
        <v>214</v>
      </c>
      <c r="I10" s="92" t="s">
        <v>20</v>
      </c>
      <c r="J10" s="93">
        <f>'Rekapitulace '!AN8</f>
        <v>43941</v>
      </c>
      <c r="L10" s="32"/>
    </row>
    <row r="11" spans="2:12" s="1" customFormat="1" ht="10.9" customHeight="1">
      <c r="B11" s="32"/>
      <c r="F11" s="216"/>
      <c r="I11" s="91"/>
      <c r="L11" s="32"/>
    </row>
    <row r="12" spans="2:12" s="1" customFormat="1" ht="12" customHeight="1">
      <c r="B12" s="32"/>
      <c r="D12" s="90" t="s">
        <v>21</v>
      </c>
      <c r="I12" s="92" t="s">
        <v>22</v>
      </c>
      <c r="J12" s="11" t="str">
        <f>IF('Rekapitulace '!AN10="","",'Rekapitulace '!AN10)</f>
        <v/>
      </c>
      <c r="L12" s="32"/>
    </row>
    <row r="13" spans="2:12" s="1" customFormat="1" ht="18" customHeight="1">
      <c r="B13" s="32"/>
      <c r="E13" s="11" t="str">
        <f>IF('Rekapitulace '!E11="","",'Rekapitulace '!E11)</f>
        <v xml:space="preserve"> </v>
      </c>
      <c r="I13" s="92" t="s">
        <v>24</v>
      </c>
      <c r="J13" s="11" t="str">
        <f>IF('Rekapitulace '!AN11="","",'Rekapitulace '!AN11)</f>
        <v/>
      </c>
      <c r="L13" s="32"/>
    </row>
    <row r="14" spans="2:12" s="1" customFormat="1" ht="6.95" customHeight="1">
      <c r="B14" s="32"/>
      <c r="I14" s="91"/>
      <c r="L14" s="32"/>
    </row>
    <row r="15" spans="2:12" s="1" customFormat="1" ht="12" customHeight="1">
      <c r="B15" s="32"/>
      <c r="D15" s="90" t="s">
        <v>25</v>
      </c>
      <c r="I15" s="92" t="s">
        <v>22</v>
      </c>
      <c r="J15" s="24" t="str">
        <f>'Rekapitulace '!AN13</f>
        <v>Vyplň údaj</v>
      </c>
      <c r="L15" s="32"/>
    </row>
    <row r="16" spans="2:12" s="1" customFormat="1" ht="18" customHeight="1">
      <c r="B16" s="32"/>
      <c r="E16" s="219" t="str">
        <f>'Rekapitulace '!E14</f>
        <v>Vyplň údaj</v>
      </c>
      <c r="F16" s="220"/>
      <c r="G16" s="220"/>
      <c r="H16" s="220"/>
      <c r="I16" s="92" t="s">
        <v>24</v>
      </c>
      <c r="J16" s="24" t="str">
        <f>'Rekapitulace '!AN14</f>
        <v>Vyplň údaj</v>
      </c>
      <c r="L16" s="32"/>
    </row>
    <row r="17" spans="2:12" s="1" customFormat="1" ht="6.95" customHeight="1">
      <c r="B17" s="32"/>
      <c r="I17" s="91"/>
      <c r="L17" s="32"/>
    </row>
    <row r="18" spans="2:12" s="1" customFormat="1" ht="12" customHeight="1">
      <c r="B18" s="32"/>
      <c r="D18" s="90" t="s">
        <v>27</v>
      </c>
      <c r="I18" s="92" t="s">
        <v>22</v>
      </c>
      <c r="J18" s="11" t="str">
        <f>IF('Rekapitulace '!AN16="","",'Rekapitulace '!AN16)</f>
        <v/>
      </c>
      <c r="L18" s="32"/>
    </row>
    <row r="19" spans="2:12" s="1" customFormat="1" ht="18" customHeight="1">
      <c r="B19" s="32"/>
      <c r="E19" s="11" t="str">
        <f>IF('Rekapitulace '!E17="","",'Rekapitulace '!E17)</f>
        <v xml:space="preserve"> </v>
      </c>
      <c r="I19" s="92" t="s">
        <v>24</v>
      </c>
      <c r="J19" s="11" t="str">
        <f>IF('Rekapitulace '!AN17="","",'Rekapitulace '!AN17)</f>
        <v/>
      </c>
      <c r="L19" s="32"/>
    </row>
    <row r="20" spans="2:12" s="1" customFormat="1" ht="6.95" customHeight="1">
      <c r="B20" s="32"/>
      <c r="I20" s="91"/>
      <c r="L20" s="32"/>
    </row>
    <row r="21" spans="2:12" s="1" customFormat="1" ht="12" customHeight="1">
      <c r="B21" s="32"/>
      <c r="D21" s="90" t="s">
        <v>29</v>
      </c>
      <c r="I21" s="92" t="s">
        <v>22</v>
      </c>
      <c r="J21" s="11" t="str">
        <f>IF('Rekapitulace '!AN19="","",'Rekapitulace '!AN19)</f>
        <v/>
      </c>
      <c r="L21" s="32"/>
    </row>
    <row r="22" spans="2:12" s="1" customFormat="1" ht="18" customHeight="1">
      <c r="B22" s="32"/>
      <c r="E22" s="11" t="str">
        <f>IF('Rekapitulace '!E20="","",'Rekapitulace '!E20)</f>
        <v xml:space="preserve"> </v>
      </c>
      <c r="I22" s="92" t="s">
        <v>24</v>
      </c>
      <c r="J22" s="11" t="str">
        <f>IF('Rekapitulace '!AN20="","",'Rekapitulace '!AN20)</f>
        <v/>
      </c>
      <c r="L22" s="32"/>
    </row>
    <row r="23" spans="2:12" s="1" customFormat="1" ht="6.95" customHeight="1">
      <c r="B23" s="32"/>
      <c r="I23" s="91"/>
      <c r="L23" s="32"/>
    </row>
    <row r="24" spans="2:12" s="1" customFormat="1" ht="12" customHeight="1">
      <c r="B24" s="32"/>
      <c r="D24" s="90" t="s">
        <v>30</v>
      </c>
      <c r="I24" s="91"/>
      <c r="L24" s="32"/>
    </row>
    <row r="25" spans="2:12" s="6" customFormat="1" ht="16.5" customHeight="1">
      <c r="B25" s="94"/>
      <c r="E25" s="216" t="s">
        <v>1</v>
      </c>
      <c r="F25" s="216"/>
      <c r="G25" s="216"/>
      <c r="H25" s="216"/>
      <c r="I25" s="95"/>
      <c r="L25" s="94"/>
    </row>
    <row r="26" spans="2:12" s="1" customFormat="1" ht="6.95" customHeight="1">
      <c r="B26" s="32"/>
      <c r="I26" s="91"/>
      <c r="L26" s="32"/>
    </row>
    <row r="27" spans="2:12" s="1" customFormat="1" ht="6.95" customHeight="1">
      <c r="B27" s="32"/>
      <c r="D27" s="49"/>
      <c r="E27" s="49"/>
      <c r="F27" s="49"/>
      <c r="G27" s="49"/>
      <c r="H27" s="49"/>
      <c r="I27" s="96"/>
      <c r="J27" s="49"/>
      <c r="K27" s="49"/>
      <c r="L27" s="32"/>
    </row>
    <row r="28" spans="2:12" s="1" customFormat="1" ht="25.35" customHeight="1">
      <c r="B28" s="32"/>
      <c r="D28" s="97" t="s">
        <v>31</v>
      </c>
      <c r="I28" s="91"/>
      <c r="J28" s="98">
        <f>ROUND(J76,2)</f>
        <v>0</v>
      </c>
      <c r="L28" s="32"/>
    </row>
    <row r="29" spans="2:12" s="1" customFormat="1" ht="6.95" customHeight="1">
      <c r="B29" s="32"/>
      <c r="D29" s="49"/>
      <c r="E29" s="49"/>
      <c r="F29" s="49"/>
      <c r="G29" s="49"/>
      <c r="H29" s="49"/>
      <c r="I29" s="96"/>
      <c r="J29" s="49"/>
      <c r="K29" s="49"/>
      <c r="L29" s="32"/>
    </row>
    <row r="30" spans="2:12" s="1" customFormat="1" ht="14.45" customHeight="1">
      <c r="B30" s="32"/>
      <c r="F30" s="99" t="s">
        <v>33</v>
      </c>
      <c r="I30" s="100" t="s">
        <v>32</v>
      </c>
      <c r="J30" s="99" t="s">
        <v>34</v>
      </c>
      <c r="L30" s="32"/>
    </row>
    <row r="31" spans="2:12" s="1" customFormat="1" ht="14.45" customHeight="1">
      <c r="B31" s="32"/>
      <c r="D31" s="90" t="s">
        <v>35</v>
      </c>
      <c r="E31" s="90" t="s">
        <v>36</v>
      </c>
      <c r="F31" s="101">
        <f>ROUND((SUM(BE76:BE141)),2)</f>
        <v>0</v>
      </c>
      <c r="I31" s="102">
        <v>0.21</v>
      </c>
      <c r="J31" s="101">
        <f>ROUND(((SUM(BE76:BE141))*I31),2)</f>
        <v>0</v>
      </c>
      <c r="L31" s="32"/>
    </row>
    <row r="32" spans="2:12" s="1" customFormat="1" ht="14.45" customHeight="1">
      <c r="B32" s="32"/>
      <c r="E32" s="90" t="s">
        <v>37</v>
      </c>
      <c r="F32" s="101">
        <f>ROUND((SUM(BF76:BF141)),2)</f>
        <v>0</v>
      </c>
      <c r="I32" s="102">
        <v>0.15</v>
      </c>
      <c r="J32" s="101">
        <f>ROUND(((SUM(BF76:BF141))*I32),2)</f>
        <v>0</v>
      </c>
      <c r="L32" s="32"/>
    </row>
    <row r="33" spans="2:12" s="1" customFormat="1" ht="14.45" customHeight="1" hidden="1">
      <c r="B33" s="32"/>
      <c r="E33" s="90" t="s">
        <v>38</v>
      </c>
      <c r="F33" s="101">
        <f>ROUND((SUM(BG76:BG141)),2)</f>
        <v>0</v>
      </c>
      <c r="I33" s="102">
        <v>0.21</v>
      </c>
      <c r="J33" s="101">
        <f>0</f>
        <v>0</v>
      </c>
      <c r="L33" s="32"/>
    </row>
    <row r="34" spans="2:12" s="1" customFormat="1" ht="14.45" customHeight="1" hidden="1">
      <c r="B34" s="32"/>
      <c r="E34" s="90" t="s">
        <v>39</v>
      </c>
      <c r="F34" s="101">
        <f>ROUND((SUM(BH76:BH141)),2)</f>
        <v>0</v>
      </c>
      <c r="I34" s="102">
        <v>0.15</v>
      </c>
      <c r="J34" s="101">
        <f>0</f>
        <v>0</v>
      </c>
      <c r="L34" s="32"/>
    </row>
    <row r="35" spans="2:12" s="1" customFormat="1" ht="14.45" customHeight="1" hidden="1">
      <c r="B35" s="32"/>
      <c r="E35" s="90" t="s">
        <v>40</v>
      </c>
      <c r="F35" s="101">
        <f>ROUND((SUM(BI76:BI141)),2)</f>
        <v>0</v>
      </c>
      <c r="I35" s="102">
        <v>0</v>
      </c>
      <c r="J35" s="101">
        <f>0</f>
        <v>0</v>
      </c>
      <c r="L35" s="32"/>
    </row>
    <row r="36" spans="2:12" s="1" customFormat="1" ht="6.95" customHeight="1">
      <c r="B36" s="32"/>
      <c r="I36" s="91"/>
      <c r="L36" s="32"/>
    </row>
    <row r="37" spans="2:12" s="1" customFormat="1" ht="25.35" customHeight="1">
      <c r="B37" s="32"/>
      <c r="C37" s="103"/>
      <c r="D37" s="104" t="s">
        <v>41</v>
      </c>
      <c r="E37" s="105"/>
      <c r="F37" s="105"/>
      <c r="G37" s="106" t="s">
        <v>42</v>
      </c>
      <c r="H37" s="107" t="s">
        <v>43</v>
      </c>
      <c r="I37" s="108"/>
      <c r="J37" s="109">
        <f>SUM(J28:J35)</f>
        <v>0</v>
      </c>
      <c r="K37" s="110"/>
      <c r="L37" s="32"/>
    </row>
    <row r="38" spans="2:12" s="1" customFormat="1" ht="14.45" customHeight="1">
      <c r="B38" s="111"/>
      <c r="C38" s="112"/>
      <c r="D38" s="112"/>
      <c r="E38" s="112"/>
      <c r="F38" s="112"/>
      <c r="G38" s="112"/>
      <c r="H38" s="112"/>
      <c r="I38" s="113"/>
      <c r="J38" s="112"/>
      <c r="K38" s="112"/>
      <c r="L38" s="32"/>
    </row>
    <row r="42" spans="2:12" s="1" customFormat="1" ht="6.95" customHeight="1">
      <c r="B42" s="114"/>
      <c r="C42" s="115"/>
      <c r="D42" s="115"/>
      <c r="E42" s="115"/>
      <c r="F42" s="115"/>
      <c r="G42" s="115"/>
      <c r="H42" s="115"/>
      <c r="I42" s="116"/>
      <c r="J42" s="115"/>
      <c r="K42" s="115"/>
      <c r="L42" s="32"/>
    </row>
    <row r="43" spans="2:12" s="1" customFormat="1" ht="24.95" customHeight="1">
      <c r="B43" s="28"/>
      <c r="C43" s="17" t="s">
        <v>212</v>
      </c>
      <c r="D43" s="29"/>
      <c r="E43" s="29"/>
      <c r="F43" s="29"/>
      <c r="G43" s="29"/>
      <c r="H43" s="29"/>
      <c r="I43" s="91"/>
      <c r="J43" s="29"/>
      <c r="K43" s="29"/>
      <c r="L43" s="32"/>
    </row>
    <row r="44" spans="2:12" s="1" customFormat="1" ht="6.95" customHeight="1">
      <c r="B44" s="28"/>
      <c r="C44" s="29"/>
      <c r="D44" s="29"/>
      <c r="E44" s="29"/>
      <c r="F44" s="29"/>
      <c r="G44" s="29"/>
      <c r="H44" s="29"/>
      <c r="I44" s="91"/>
      <c r="J44" s="29"/>
      <c r="K44" s="29"/>
      <c r="L44" s="32"/>
    </row>
    <row r="45" spans="2:12" s="1" customFormat="1" ht="12" customHeight="1">
      <c r="B45" s="28"/>
      <c r="C45" s="23" t="s">
        <v>15</v>
      </c>
      <c r="D45" s="29"/>
      <c r="E45" s="29"/>
      <c r="F45" s="29"/>
      <c r="G45" s="29"/>
      <c r="H45" s="29"/>
      <c r="I45" s="91"/>
      <c r="J45" s="29"/>
      <c r="K45" s="29"/>
      <c r="L45" s="32"/>
    </row>
    <row r="46" spans="2:12" s="1" customFormat="1" ht="16.5" customHeight="1">
      <c r="B46" s="28"/>
      <c r="C46" s="29"/>
      <c r="D46" s="29"/>
      <c r="E46" s="194" t="str">
        <f>E7</f>
        <v>LF HK – Dodávka a montáž pohotovostního zdroje napájení UPS a klimatizace</v>
      </c>
      <c r="F46" s="193"/>
      <c r="G46" s="193"/>
      <c r="H46" s="193"/>
      <c r="I46" s="91"/>
      <c r="J46" s="29"/>
      <c r="K46" s="29"/>
      <c r="L46" s="32"/>
    </row>
    <row r="47" spans="2:12" s="1" customFormat="1" ht="6.95" customHeight="1">
      <c r="B47" s="28"/>
      <c r="C47" s="29"/>
      <c r="D47" s="29"/>
      <c r="E47" s="29"/>
      <c r="F47" s="29"/>
      <c r="G47" s="29"/>
      <c r="H47" s="29"/>
      <c r="I47" s="91"/>
      <c r="J47" s="29"/>
      <c r="K47" s="29"/>
      <c r="L47" s="32"/>
    </row>
    <row r="48" spans="2:12" s="1" customFormat="1" ht="12" customHeight="1">
      <c r="B48" s="28"/>
      <c r="C48" s="23" t="s">
        <v>19</v>
      </c>
      <c r="D48" s="29"/>
      <c r="E48" s="29"/>
      <c r="F48" s="176" t="str">
        <f>F10</f>
        <v>Výzkumného a výukového centra Univerzity Karlovy, Lékařské a Farmaceutické fakulty v Hradci Králové, na adrese Zborovská 2089, 500 03 Hradec Králové.</v>
      </c>
      <c r="G48" s="29"/>
      <c r="H48" s="29"/>
      <c r="I48" s="92" t="s">
        <v>20</v>
      </c>
      <c r="J48" s="48">
        <f>IF(J10="","",J10)</f>
        <v>43941</v>
      </c>
      <c r="K48" s="29"/>
      <c r="L48" s="32"/>
    </row>
    <row r="49" spans="2:12" s="1" customFormat="1" ht="6.95" customHeight="1">
      <c r="B49" s="28"/>
      <c r="C49" s="29"/>
      <c r="D49" s="29"/>
      <c r="E49" s="29"/>
      <c r="F49" s="176"/>
      <c r="G49" s="29"/>
      <c r="H49" s="29"/>
      <c r="I49" s="91"/>
      <c r="J49" s="29"/>
      <c r="K49" s="29"/>
      <c r="L49" s="32"/>
    </row>
    <row r="50" spans="2:12" s="1" customFormat="1" ht="13.7" customHeight="1">
      <c r="B50" s="28"/>
      <c r="C50" s="23" t="s">
        <v>21</v>
      </c>
      <c r="D50" s="29"/>
      <c r="E50" s="29"/>
      <c r="F50" s="21" t="str">
        <f>E13</f>
        <v xml:space="preserve"> </v>
      </c>
      <c r="G50" s="29"/>
      <c r="H50" s="29"/>
      <c r="I50" s="92" t="s">
        <v>27</v>
      </c>
      <c r="J50" s="26" t="str">
        <f>E19</f>
        <v xml:space="preserve"> </v>
      </c>
      <c r="K50" s="29"/>
      <c r="L50" s="32"/>
    </row>
    <row r="51" spans="2:12" s="1" customFormat="1" ht="13.7" customHeight="1">
      <c r="B51" s="28"/>
      <c r="C51" s="23" t="s">
        <v>25</v>
      </c>
      <c r="D51" s="29"/>
      <c r="E51" s="29"/>
      <c r="F51" s="21" t="str">
        <f>IF(E16="","",E16)</f>
        <v>Vyplň údaj</v>
      </c>
      <c r="G51" s="29"/>
      <c r="H51" s="29"/>
      <c r="I51" s="92" t="s">
        <v>29</v>
      </c>
      <c r="J51" s="26" t="str">
        <f>E22</f>
        <v xml:space="preserve"> </v>
      </c>
      <c r="K51" s="29"/>
      <c r="L51" s="32"/>
    </row>
    <row r="52" spans="2:12" s="1" customFormat="1" ht="10.35" customHeight="1">
      <c r="B52" s="28"/>
      <c r="C52" s="29"/>
      <c r="D52" s="29"/>
      <c r="E52" s="29"/>
      <c r="F52" s="29"/>
      <c r="G52" s="29"/>
      <c r="H52" s="29"/>
      <c r="I52" s="91"/>
      <c r="J52" s="29"/>
      <c r="K52" s="29"/>
      <c r="L52" s="32"/>
    </row>
    <row r="53" spans="2:12" s="1" customFormat="1" ht="29.25" customHeight="1">
      <c r="B53" s="28"/>
      <c r="C53" s="117" t="s">
        <v>72</v>
      </c>
      <c r="D53" s="118"/>
      <c r="E53" s="118"/>
      <c r="F53" s="118"/>
      <c r="G53" s="118"/>
      <c r="H53" s="118"/>
      <c r="I53" s="119"/>
      <c r="J53" s="120" t="s">
        <v>73</v>
      </c>
      <c r="K53" s="118"/>
      <c r="L53" s="32"/>
    </row>
    <row r="54" spans="2:12" s="1" customFormat="1" ht="10.35" customHeight="1">
      <c r="B54" s="28"/>
      <c r="C54" s="29"/>
      <c r="D54" s="29"/>
      <c r="E54" s="29"/>
      <c r="F54" s="29"/>
      <c r="G54" s="29"/>
      <c r="H54" s="29"/>
      <c r="I54" s="91"/>
      <c r="J54" s="29"/>
      <c r="K54" s="29"/>
      <c r="L54" s="32"/>
    </row>
    <row r="55" spans="2:47" s="1" customFormat="1" ht="22.9" customHeight="1">
      <c r="B55" s="28"/>
      <c r="C55" s="121" t="s">
        <v>74</v>
      </c>
      <c r="D55" s="29"/>
      <c r="E55" s="29"/>
      <c r="F55" s="29"/>
      <c r="G55" s="29"/>
      <c r="H55" s="29"/>
      <c r="I55" s="91"/>
      <c r="J55" s="66">
        <f>J76</f>
        <v>0</v>
      </c>
      <c r="K55" s="29"/>
      <c r="L55" s="32"/>
      <c r="AU55" s="11" t="s">
        <v>75</v>
      </c>
    </row>
    <row r="56" spans="2:12" s="7" customFormat="1" ht="24.95" customHeight="1">
      <c r="B56" s="122"/>
      <c r="C56" s="123"/>
      <c r="D56" s="124" t="s">
        <v>76</v>
      </c>
      <c r="E56" s="125"/>
      <c r="F56" s="125"/>
      <c r="G56" s="125"/>
      <c r="H56" s="125"/>
      <c r="I56" s="126"/>
      <c r="J56" s="127">
        <f>J77</f>
        <v>0</v>
      </c>
      <c r="K56" s="123"/>
      <c r="L56" s="128"/>
    </row>
    <row r="57" spans="2:12" s="7" customFormat="1" ht="24.95" customHeight="1">
      <c r="B57" s="122"/>
      <c r="C57" s="123"/>
      <c r="D57" s="124" t="s">
        <v>77</v>
      </c>
      <c r="E57" s="125"/>
      <c r="F57" s="125"/>
      <c r="G57" s="125"/>
      <c r="H57" s="125"/>
      <c r="I57" s="126"/>
      <c r="J57" s="127">
        <f>J96</f>
        <v>0</v>
      </c>
      <c r="K57" s="123"/>
      <c r="L57" s="128"/>
    </row>
    <row r="58" spans="2:12" s="7" customFormat="1" ht="24.95" customHeight="1">
      <c r="B58" s="122"/>
      <c r="C58" s="123"/>
      <c r="D58" s="124" t="s">
        <v>78</v>
      </c>
      <c r="E58" s="125"/>
      <c r="F58" s="125"/>
      <c r="G58" s="125"/>
      <c r="H58" s="125"/>
      <c r="I58" s="126"/>
      <c r="J58" s="127">
        <f>J133</f>
        <v>0</v>
      </c>
      <c r="K58" s="123"/>
      <c r="L58" s="128"/>
    </row>
    <row r="59" spans="2:12" s="1" customFormat="1" ht="21.75" customHeight="1">
      <c r="B59" s="28"/>
      <c r="C59" s="29"/>
      <c r="D59" s="29"/>
      <c r="E59" s="29"/>
      <c r="F59" s="29"/>
      <c r="G59" s="29"/>
      <c r="H59" s="29"/>
      <c r="I59" s="91"/>
      <c r="J59" s="29"/>
      <c r="K59" s="29"/>
      <c r="L59" s="32"/>
    </row>
    <row r="60" spans="2:12" s="1" customFormat="1" ht="6.95" customHeight="1">
      <c r="B60" s="40"/>
      <c r="C60" s="41"/>
      <c r="D60" s="41"/>
      <c r="E60" s="41"/>
      <c r="F60" s="41"/>
      <c r="G60" s="41"/>
      <c r="H60" s="41"/>
      <c r="I60" s="113"/>
      <c r="J60" s="41"/>
      <c r="K60" s="41"/>
      <c r="L60" s="32"/>
    </row>
    <row r="64" spans="2:12" s="1" customFormat="1" ht="6.95" customHeight="1">
      <c r="B64" s="42"/>
      <c r="C64" s="43"/>
      <c r="D64" s="43"/>
      <c r="E64" s="43"/>
      <c r="F64" s="43"/>
      <c r="G64" s="43"/>
      <c r="H64" s="43"/>
      <c r="I64" s="116"/>
      <c r="J64" s="43"/>
      <c r="K64" s="43"/>
      <c r="L64" s="32"/>
    </row>
    <row r="65" spans="2:12" s="1" customFormat="1" ht="24.95" customHeight="1">
      <c r="B65" s="28"/>
      <c r="C65" s="17" t="s">
        <v>79</v>
      </c>
      <c r="D65" s="29"/>
      <c r="E65" s="29"/>
      <c r="F65" s="29"/>
      <c r="G65" s="29"/>
      <c r="H65" s="29"/>
      <c r="I65" s="91"/>
      <c r="J65" s="29"/>
      <c r="K65" s="29"/>
      <c r="L65" s="32"/>
    </row>
    <row r="66" spans="2:12" s="1" customFormat="1" ht="6.95" customHeight="1">
      <c r="B66" s="28"/>
      <c r="C66" s="29"/>
      <c r="D66" s="29"/>
      <c r="E66" s="29"/>
      <c r="F66" s="29"/>
      <c r="G66" s="29"/>
      <c r="H66" s="29"/>
      <c r="I66" s="91"/>
      <c r="J66" s="29"/>
      <c r="K66" s="29"/>
      <c r="L66" s="32"/>
    </row>
    <row r="67" spans="2:12" s="1" customFormat="1" ht="12" customHeight="1">
      <c r="B67" s="28"/>
      <c r="C67" s="23" t="s">
        <v>15</v>
      </c>
      <c r="D67" s="29"/>
      <c r="E67" s="29"/>
      <c r="F67" s="29"/>
      <c r="G67" s="29"/>
      <c r="H67" s="29"/>
      <c r="I67" s="91"/>
      <c r="J67" s="29"/>
      <c r="K67" s="29"/>
      <c r="L67" s="32"/>
    </row>
    <row r="68" spans="2:12" s="1" customFormat="1" ht="16.5" customHeight="1">
      <c r="B68" s="28"/>
      <c r="C68" s="29"/>
      <c r="D68" s="29"/>
      <c r="E68" s="194" t="str">
        <f>E7</f>
        <v>LF HK – Dodávka a montáž pohotovostního zdroje napájení UPS a klimatizace</v>
      </c>
      <c r="F68" s="193"/>
      <c r="G68" s="193"/>
      <c r="H68" s="193"/>
      <c r="I68" s="91"/>
      <c r="J68" s="29"/>
      <c r="K68" s="29"/>
      <c r="L68" s="32"/>
    </row>
    <row r="69" spans="2:12" s="1" customFormat="1" ht="6.95" customHeight="1">
      <c r="B69" s="28"/>
      <c r="C69" s="29"/>
      <c r="D69" s="29"/>
      <c r="E69" s="29"/>
      <c r="F69" s="29"/>
      <c r="G69" s="29"/>
      <c r="H69" s="29"/>
      <c r="I69" s="91"/>
      <c r="J69" s="29"/>
      <c r="K69" s="29"/>
      <c r="L69" s="32"/>
    </row>
    <row r="70" spans="2:12" s="1" customFormat="1" ht="12" customHeight="1">
      <c r="B70" s="28"/>
      <c r="C70" s="23" t="s">
        <v>19</v>
      </c>
      <c r="D70" s="29"/>
      <c r="E70" s="29"/>
      <c r="F70" s="176" t="str">
        <f>F10</f>
        <v>Výzkumného a výukového centra Univerzity Karlovy, Lékařské a Farmaceutické fakulty v Hradci Králové, na adrese Zborovská 2089, 500 03 Hradec Králové.</v>
      </c>
      <c r="G70" s="29"/>
      <c r="H70" s="29"/>
      <c r="I70" s="92" t="s">
        <v>20</v>
      </c>
      <c r="J70" s="48">
        <f>IF(J10="","",J10)</f>
        <v>43941</v>
      </c>
      <c r="K70" s="29"/>
      <c r="L70" s="32"/>
    </row>
    <row r="71" spans="2:12" s="1" customFormat="1" ht="6.95" customHeight="1">
      <c r="B71" s="28"/>
      <c r="C71" s="29"/>
      <c r="D71" s="29"/>
      <c r="E71" s="29"/>
      <c r="F71" s="176"/>
      <c r="G71" s="29"/>
      <c r="H71" s="29"/>
      <c r="I71" s="91"/>
      <c r="J71" s="29"/>
      <c r="K71" s="29"/>
      <c r="L71" s="32"/>
    </row>
    <row r="72" spans="2:12" s="1" customFormat="1" ht="13.7" customHeight="1">
      <c r="B72" s="28"/>
      <c r="C72" s="23" t="s">
        <v>21</v>
      </c>
      <c r="D72" s="29"/>
      <c r="E72" s="29"/>
      <c r="F72" s="21" t="str">
        <f>E13</f>
        <v xml:space="preserve"> </v>
      </c>
      <c r="G72" s="29"/>
      <c r="H72" s="29"/>
      <c r="I72" s="92" t="s">
        <v>27</v>
      </c>
      <c r="J72" s="26" t="str">
        <f>E19</f>
        <v xml:space="preserve"> </v>
      </c>
      <c r="K72" s="29"/>
      <c r="L72" s="32"/>
    </row>
    <row r="73" spans="2:12" s="1" customFormat="1" ht="13.7" customHeight="1">
      <c r="B73" s="28"/>
      <c r="C73" s="23" t="s">
        <v>25</v>
      </c>
      <c r="D73" s="29"/>
      <c r="E73" s="29"/>
      <c r="F73" s="21" t="str">
        <f>IF(E16="","",E16)</f>
        <v>Vyplň údaj</v>
      </c>
      <c r="G73" s="29"/>
      <c r="H73" s="29"/>
      <c r="I73" s="92" t="s">
        <v>29</v>
      </c>
      <c r="J73" s="26" t="str">
        <f>E22</f>
        <v xml:space="preserve"> </v>
      </c>
      <c r="K73" s="29"/>
      <c r="L73" s="32"/>
    </row>
    <row r="74" spans="2:12" s="1" customFormat="1" ht="10.35" customHeight="1">
      <c r="B74" s="28"/>
      <c r="C74" s="29"/>
      <c r="D74" s="29"/>
      <c r="E74" s="29"/>
      <c r="F74" s="29"/>
      <c r="G74" s="29"/>
      <c r="H74" s="29"/>
      <c r="I74" s="91"/>
      <c r="J74" s="29"/>
      <c r="K74" s="29"/>
      <c r="L74" s="32"/>
    </row>
    <row r="75" spans="2:20" s="8" customFormat="1" ht="29.25" customHeight="1">
      <c r="B75" s="129"/>
      <c r="C75" s="130" t="s">
        <v>80</v>
      </c>
      <c r="D75" s="131" t="s">
        <v>49</v>
      </c>
      <c r="E75" s="131" t="s">
        <v>45</v>
      </c>
      <c r="F75" s="131" t="s">
        <v>46</v>
      </c>
      <c r="G75" s="131" t="s">
        <v>81</v>
      </c>
      <c r="H75" s="131" t="s">
        <v>82</v>
      </c>
      <c r="I75" s="132" t="s">
        <v>83</v>
      </c>
      <c r="J75" s="131" t="s">
        <v>73</v>
      </c>
      <c r="K75" s="133" t="s">
        <v>216</v>
      </c>
      <c r="L75" s="134"/>
      <c r="M75" s="57" t="s">
        <v>1</v>
      </c>
      <c r="N75" s="58" t="s">
        <v>35</v>
      </c>
      <c r="O75" s="58" t="s">
        <v>84</v>
      </c>
      <c r="P75" s="58" t="s">
        <v>85</v>
      </c>
      <c r="Q75" s="58" t="s">
        <v>86</v>
      </c>
      <c r="R75" s="58" t="s">
        <v>87</v>
      </c>
      <c r="S75" s="58" t="s">
        <v>88</v>
      </c>
      <c r="T75" s="59" t="s">
        <v>89</v>
      </c>
    </row>
    <row r="76" spans="2:63" s="1" customFormat="1" ht="22.9" customHeight="1">
      <c r="B76" s="28"/>
      <c r="C76" s="64" t="s">
        <v>90</v>
      </c>
      <c r="D76" s="29"/>
      <c r="E76" s="29"/>
      <c r="F76" s="29"/>
      <c r="G76" s="29"/>
      <c r="H76" s="29"/>
      <c r="I76" s="91"/>
      <c r="J76" s="135">
        <f>BK76</f>
        <v>0</v>
      </c>
      <c r="K76" s="29"/>
      <c r="L76" s="32"/>
      <c r="M76" s="60"/>
      <c r="N76" s="61"/>
      <c r="O76" s="61"/>
      <c r="P76" s="136">
        <f>P77+P96+P133</f>
        <v>0</v>
      </c>
      <c r="Q76" s="61"/>
      <c r="R76" s="136">
        <f>R77+R96+R133</f>
        <v>0</v>
      </c>
      <c r="S76" s="61"/>
      <c r="T76" s="137">
        <f>T77+T96+T133</f>
        <v>0</v>
      </c>
      <c r="AT76" s="11" t="s">
        <v>63</v>
      </c>
      <c r="AU76" s="11" t="s">
        <v>75</v>
      </c>
      <c r="BK76" s="138">
        <f>BK77+BK96+BK133</f>
        <v>0</v>
      </c>
    </row>
    <row r="77" spans="2:63" s="9" customFormat="1" ht="25.9" customHeight="1">
      <c r="B77" s="139"/>
      <c r="C77" s="140"/>
      <c r="D77" s="141" t="s">
        <v>63</v>
      </c>
      <c r="E77" s="142" t="s">
        <v>91</v>
      </c>
      <c r="F77" s="142" t="s">
        <v>92</v>
      </c>
      <c r="G77" s="140"/>
      <c r="H77" s="140"/>
      <c r="I77" s="143"/>
      <c r="J77" s="144">
        <f>BK77</f>
        <v>0</v>
      </c>
      <c r="K77" s="140"/>
      <c r="L77" s="145"/>
      <c r="M77" s="146"/>
      <c r="N77" s="147"/>
      <c r="O77" s="147"/>
      <c r="P77" s="148">
        <f>SUM(P78:P95)</f>
        <v>0</v>
      </c>
      <c r="Q77" s="147"/>
      <c r="R77" s="148">
        <f>SUM(R78:R95)</f>
        <v>0</v>
      </c>
      <c r="S77" s="147"/>
      <c r="T77" s="149">
        <f>SUM(T78:T95)</f>
        <v>0</v>
      </c>
      <c r="AR77" s="150" t="s">
        <v>69</v>
      </c>
      <c r="AT77" s="151" t="s">
        <v>63</v>
      </c>
      <c r="AU77" s="151" t="s">
        <v>64</v>
      </c>
      <c r="AY77" s="150" t="s">
        <v>93</v>
      </c>
      <c r="BK77" s="152">
        <f>SUM(BK78:BK95)</f>
        <v>0</v>
      </c>
    </row>
    <row r="78" spans="2:65" s="1" customFormat="1" ht="16.5" customHeight="1">
      <c r="B78" s="28"/>
      <c r="C78" s="153" t="s">
        <v>69</v>
      </c>
      <c r="D78" s="153" t="s">
        <v>94</v>
      </c>
      <c r="E78" s="154" t="s">
        <v>69</v>
      </c>
      <c r="F78" s="155" t="s">
        <v>95</v>
      </c>
      <c r="G78" s="156" t="s">
        <v>96</v>
      </c>
      <c r="H78" s="157">
        <v>2</v>
      </c>
      <c r="I78" s="158"/>
      <c r="J78" s="159">
        <f>ROUND(I78*H78,2)</f>
        <v>0</v>
      </c>
      <c r="K78" s="214"/>
      <c r="L78" s="32"/>
      <c r="M78" s="160" t="s">
        <v>1</v>
      </c>
      <c r="N78" s="161" t="s">
        <v>36</v>
      </c>
      <c r="O78" s="53"/>
      <c r="P78" s="162">
        <f>O78*H78</f>
        <v>0</v>
      </c>
      <c r="Q78" s="162">
        <v>0</v>
      </c>
      <c r="R78" s="162">
        <f>Q78*H78</f>
        <v>0</v>
      </c>
      <c r="S78" s="162">
        <v>0</v>
      </c>
      <c r="T78" s="163">
        <f>S78*H78</f>
        <v>0</v>
      </c>
      <c r="AR78" s="11" t="s">
        <v>97</v>
      </c>
      <c r="AT78" s="11" t="s">
        <v>94</v>
      </c>
      <c r="AU78" s="11" t="s">
        <v>69</v>
      </c>
      <c r="AY78" s="11" t="s">
        <v>93</v>
      </c>
      <c r="BE78" s="164">
        <f>IF(N78="základní",J78,0)</f>
        <v>0</v>
      </c>
      <c r="BF78" s="164">
        <f>IF(N78="snížená",J78,0)</f>
        <v>0</v>
      </c>
      <c r="BG78" s="164">
        <f>IF(N78="zákl. přenesená",J78,0)</f>
        <v>0</v>
      </c>
      <c r="BH78" s="164">
        <f>IF(N78="sníž. přenesená",J78,0)</f>
        <v>0</v>
      </c>
      <c r="BI78" s="164">
        <f>IF(N78="nulová",J78,0)</f>
        <v>0</v>
      </c>
      <c r="BJ78" s="11" t="s">
        <v>69</v>
      </c>
      <c r="BK78" s="164">
        <f>ROUND(I78*H78,2)</f>
        <v>0</v>
      </c>
      <c r="BL78" s="11" t="s">
        <v>97</v>
      </c>
      <c r="BM78" s="11" t="s">
        <v>98</v>
      </c>
    </row>
    <row r="79" spans="2:47" s="1" customFormat="1" ht="19.5">
      <c r="B79" s="28"/>
      <c r="C79" s="29"/>
      <c r="D79" s="165" t="s">
        <v>99</v>
      </c>
      <c r="E79" s="29"/>
      <c r="F79" s="166" t="s">
        <v>100</v>
      </c>
      <c r="G79" s="29"/>
      <c r="H79" s="29"/>
      <c r="I79" s="91"/>
      <c r="J79" s="29"/>
      <c r="K79" s="215"/>
      <c r="L79" s="32"/>
      <c r="M79" s="167"/>
      <c r="N79" s="53"/>
      <c r="O79" s="53"/>
      <c r="P79" s="53"/>
      <c r="Q79" s="53"/>
      <c r="R79" s="53"/>
      <c r="S79" s="53"/>
      <c r="T79" s="54"/>
      <c r="AT79" s="11" t="s">
        <v>99</v>
      </c>
      <c r="AU79" s="11" t="s">
        <v>69</v>
      </c>
    </row>
    <row r="80" spans="2:65" s="1" customFormat="1" ht="16.5" customHeight="1">
      <c r="B80" s="28"/>
      <c r="C80" s="153" t="s">
        <v>71</v>
      </c>
      <c r="D80" s="153" t="s">
        <v>94</v>
      </c>
      <c r="E80" s="154" t="s">
        <v>71</v>
      </c>
      <c r="F80" s="155" t="s">
        <v>101</v>
      </c>
      <c r="G80" s="156" t="s">
        <v>102</v>
      </c>
      <c r="H80" s="157">
        <v>1</v>
      </c>
      <c r="I80" s="158"/>
      <c r="J80" s="159">
        <f>ROUND(I80*H80,2)</f>
        <v>0</v>
      </c>
      <c r="K80" s="155" t="s">
        <v>1</v>
      </c>
      <c r="L80" s="32"/>
      <c r="M80" s="160" t="s">
        <v>1</v>
      </c>
      <c r="N80" s="161" t="s">
        <v>36</v>
      </c>
      <c r="O80" s="53"/>
      <c r="P80" s="162">
        <f>O80*H80</f>
        <v>0</v>
      </c>
      <c r="Q80" s="162">
        <v>0</v>
      </c>
      <c r="R80" s="162">
        <f>Q80*H80</f>
        <v>0</v>
      </c>
      <c r="S80" s="162">
        <v>0</v>
      </c>
      <c r="T80" s="163">
        <f>S80*H80</f>
        <v>0</v>
      </c>
      <c r="AR80" s="11" t="s">
        <v>97</v>
      </c>
      <c r="AT80" s="11" t="s">
        <v>94</v>
      </c>
      <c r="AU80" s="11" t="s">
        <v>69</v>
      </c>
      <c r="AY80" s="11" t="s">
        <v>93</v>
      </c>
      <c r="BE80" s="164">
        <f>IF(N80="základní",J80,0)</f>
        <v>0</v>
      </c>
      <c r="BF80" s="164">
        <f>IF(N80="snížená",J80,0)</f>
        <v>0</v>
      </c>
      <c r="BG80" s="164">
        <f>IF(N80="zákl. přenesená",J80,0)</f>
        <v>0</v>
      </c>
      <c r="BH80" s="164">
        <f>IF(N80="sníž. přenesená",J80,0)</f>
        <v>0</v>
      </c>
      <c r="BI80" s="164">
        <f>IF(N80="nulová",J80,0)</f>
        <v>0</v>
      </c>
      <c r="BJ80" s="11" t="s">
        <v>69</v>
      </c>
      <c r="BK80" s="164">
        <f>ROUND(I80*H80,2)</f>
        <v>0</v>
      </c>
      <c r="BL80" s="11" t="s">
        <v>97</v>
      </c>
      <c r="BM80" s="11" t="s">
        <v>103</v>
      </c>
    </row>
    <row r="81" spans="2:47" s="1" customFormat="1" ht="12">
      <c r="B81" s="28"/>
      <c r="C81" s="29"/>
      <c r="D81" s="165" t="s">
        <v>99</v>
      </c>
      <c r="E81" s="29"/>
      <c r="F81" s="166" t="s">
        <v>101</v>
      </c>
      <c r="G81" s="29"/>
      <c r="H81" s="29"/>
      <c r="I81" s="91"/>
      <c r="J81" s="29"/>
      <c r="K81" s="29"/>
      <c r="L81" s="32"/>
      <c r="M81" s="167"/>
      <c r="N81" s="53"/>
      <c r="O81" s="53"/>
      <c r="P81" s="53"/>
      <c r="Q81" s="53"/>
      <c r="R81" s="53"/>
      <c r="S81" s="53"/>
      <c r="T81" s="54"/>
      <c r="AT81" s="11" t="s">
        <v>99</v>
      </c>
      <c r="AU81" s="11" t="s">
        <v>69</v>
      </c>
    </row>
    <row r="82" spans="2:65" s="1" customFormat="1" ht="16.5" customHeight="1">
      <c r="B82" s="28"/>
      <c r="C82" s="153" t="s">
        <v>104</v>
      </c>
      <c r="D82" s="153" t="s">
        <v>94</v>
      </c>
      <c r="E82" s="154" t="s">
        <v>104</v>
      </c>
      <c r="F82" s="155" t="s">
        <v>105</v>
      </c>
      <c r="G82" s="156" t="s">
        <v>106</v>
      </c>
      <c r="H82" s="157">
        <v>20</v>
      </c>
      <c r="I82" s="158"/>
      <c r="J82" s="159">
        <f>ROUND(I82*H82,2)</f>
        <v>0</v>
      </c>
      <c r="K82" s="155" t="s">
        <v>1</v>
      </c>
      <c r="L82" s="32"/>
      <c r="M82" s="160" t="s">
        <v>1</v>
      </c>
      <c r="N82" s="161" t="s">
        <v>36</v>
      </c>
      <c r="O82" s="53"/>
      <c r="P82" s="162">
        <f>O82*H82</f>
        <v>0</v>
      </c>
      <c r="Q82" s="162">
        <v>0</v>
      </c>
      <c r="R82" s="162">
        <f>Q82*H82</f>
        <v>0</v>
      </c>
      <c r="S82" s="162">
        <v>0</v>
      </c>
      <c r="T82" s="163">
        <f>S82*H82</f>
        <v>0</v>
      </c>
      <c r="AR82" s="11" t="s">
        <v>97</v>
      </c>
      <c r="AT82" s="11" t="s">
        <v>94</v>
      </c>
      <c r="AU82" s="11" t="s">
        <v>69</v>
      </c>
      <c r="AY82" s="11" t="s">
        <v>93</v>
      </c>
      <c r="BE82" s="164">
        <f>IF(N82="základní",J82,0)</f>
        <v>0</v>
      </c>
      <c r="BF82" s="164">
        <f>IF(N82="snížená",J82,0)</f>
        <v>0</v>
      </c>
      <c r="BG82" s="164">
        <f>IF(N82="zákl. přenesená",J82,0)</f>
        <v>0</v>
      </c>
      <c r="BH82" s="164">
        <f>IF(N82="sníž. přenesená",J82,0)</f>
        <v>0</v>
      </c>
      <c r="BI82" s="164">
        <f>IF(N82="nulová",J82,0)</f>
        <v>0</v>
      </c>
      <c r="BJ82" s="11" t="s">
        <v>69</v>
      </c>
      <c r="BK82" s="164">
        <f>ROUND(I82*H82,2)</f>
        <v>0</v>
      </c>
      <c r="BL82" s="11" t="s">
        <v>97</v>
      </c>
      <c r="BM82" s="11" t="s">
        <v>107</v>
      </c>
    </row>
    <row r="83" spans="2:47" s="1" customFormat="1" ht="12">
      <c r="B83" s="28"/>
      <c r="C83" s="29"/>
      <c r="D83" s="165" t="s">
        <v>99</v>
      </c>
      <c r="E83" s="29"/>
      <c r="F83" s="166" t="s">
        <v>105</v>
      </c>
      <c r="G83" s="29"/>
      <c r="H83" s="29"/>
      <c r="I83" s="91"/>
      <c r="J83" s="29"/>
      <c r="K83" s="29"/>
      <c r="L83" s="32"/>
      <c r="M83" s="167"/>
      <c r="N83" s="53"/>
      <c r="O83" s="53"/>
      <c r="P83" s="53"/>
      <c r="Q83" s="53"/>
      <c r="R83" s="53"/>
      <c r="S83" s="53"/>
      <c r="T83" s="54"/>
      <c r="AT83" s="11" t="s">
        <v>99</v>
      </c>
      <c r="AU83" s="11" t="s">
        <v>69</v>
      </c>
    </row>
    <row r="84" spans="2:65" s="1" customFormat="1" ht="16.5" customHeight="1">
      <c r="B84" s="28"/>
      <c r="C84" s="153" t="s">
        <v>108</v>
      </c>
      <c r="D84" s="153" t="s">
        <v>94</v>
      </c>
      <c r="E84" s="154" t="s">
        <v>108</v>
      </c>
      <c r="F84" s="155" t="s">
        <v>109</v>
      </c>
      <c r="G84" s="156" t="s">
        <v>106</v>
      </c>
      <c r="H84" s="157">
        <v>60</v>
      </c>
      <c r="I84" s="158"/>
      <c r="J84" s="159">
        <f>ROUND(I84*H84,2)</f>
        <v>0</v>
      </c>
      <c r="K84" s="155" t="s">
        <v>1</v>
      </c>
      <c r="L84" s="32"/>
      <c r="M84" s="160" t="s">
        <v>1</v>
      </c>
      <c r="N84" s="161" t="s">
        <v>36</v>
      </c>
      <c r="O84" s="53"/>
      <c r="P84" s="162">
        <f>O84*H84</f>
        <v>0</v>
      </c>
      <c r="Q84" s="162">
        <v>0</v>
      </c>
      <c r="R84" s="162">
        <f>Q84*H84</f>
        <v>0</v>
      </c>
      <c r="S84" s="162">
        <v>0</v>
      </c>
      <c r="T84" s="163">
        <f>S84*H84</f>
        <v>0</v>
      </c>
      <c r="AR84" s="11" t="s">
        <v>97</v>
      </c>
      <c r="AT84" s="11" t="s">
        <v>94</v>
      </c>
      <c r="AU84" s="11" t="s">
        <v>69</v>
      </c>
      <c r="AY84" s="11" t="s">
        <v>93</v>
      </c>
      <c r="BE84" s="164">
        <f>IF(N84="základní",J84,0)</f>
        <v>0</v>
      </c>
      <c r="BF84" s="164">
        <f>IF(N84="snížená",J84,0)</f>
        <v>0</v>
      </c>
      <c r="BG84" s="164">
        <f>IF(N84="zákl. přenesená",J84,0)</f>
        <v>0</v>
      </c>
      <c r="BH84" s="164">
        <f>IF(N84="sníž. přenesená",J84,0)</f>
        <v>0</v>
      </c>
      <c r="BI84" s="164">
        <f>IF(N84="nulová",J84,0)</f>
        <v>0</v>
      </c>
      <c r="BJ84" s="11" t="s">
        <v>69</v>
      </c>
      <c r="BK84" s="164">
        <f>ROUND(I84*H84,2)</f>
        <v>0</v>
      </c>
      <c r="BL84" s="11" t="s">
        <v>97</v>
      </c>
      <c r="BM84" s="11" t="s">
        <v>110</v>
      </c>
    </row>
    <row r="85" spans="2:47" s="1" customFormat="1" ht="12">
      <c r="B85" s="28"/>
      <c r="C85" s="29"/>
      <c r="D85" s="165" t="s">
        <v>99</v>
      </c>
      <c r="E85" s="29"/>
      <c r="F85" s="166" t="s">
        <v>109</v>
      </c>
      <c r="G85" s="29"/>
      <c r="H85" s="29"/>
      <c r="I85" s="91"/>
      <c r="J85" s="29"/>
      <c r="K85" s="29"/>
      <c r="L85" s="32"/>
      <c r="M85" s="167"/>
      <c r="N85" s="53"/>
      <c r="O85" s="53"/>
      <c r="P85" s="53"/>
      <c r="Q85" s="53"/>
      <c r="R85" s="53"/>
      <c r="S85" s="53"/>
      <c r="T85" s="54"/>
      <c r="AT85" s="11" t="s">
        <v>99</v>
      </c>
      <c r="AU85" s="11" t="s">
        <v>69</v>
      </c>
    </row>
    <row r="86" spans="2:65" s="1" customFormat="1" ht="16.5" customHeight="1">
      <c r="B86" s="28"/>
      <c r="C86" s="153" t="s">
        <v>111</v>
      </c>
      <c r="D86" s="153" t="s">
        <v>94</v>
      </c>
      <c r="E86" s="154" t="s">
        <v>111</v>
      </c>
      <c r="F86" s="155" t="s">
        <v>112</v>
      </c>
      <c r="G86" s="156" t="s">
        <v>106</v>
      </c>
      <c r="H86" s="157">
        <v>30</v>
      </c>
      <c r="I86" s="158"/>
      <c r="J86" s="159">
        <f>ROUND(I86*H86,2)</f>
        <v>0</v>
      </c>
      <c r="K86" s="155" t="s">
        <v>1</v>
      </c>
      <c r="L86" s="32"/>
      <c r="M86" s="160" t="s">
        <v>1</v>
      </c>
      <c r="N86" s="161" t="s">
        <v>36</v>
      </c>
      <c r="O86" s="53"/>
      <c r="P86" s="162">
        <f>O86*H86</f>
        <v>0</v>
      </c>
      <c r="Q86" s="162">
        <v>0</v>
      </c>
      <c r="R86" s="162">
        <f>Q86*H86</f>
        <v>0</v>
      </c>
      <c r="S86" s="162">
        <v>0</v>
      </c>
      <c r="T86" s="163">
        <f>S86*H86</f>
        <v>0</v>
      </c>
      <c r="AR86" s="11" t="s">
        <v>97</v>
      </c>
      <c r="AT86" s="11" t="s">
        <v>94</v>
      </c>
      <c r="AU86" s="11" t="s">
        <v>69</v>
      </c>
      <c r="AY86" s="11" t="s">
        <v>93</v>
      </c>
      <c r="BE86" s="164">
        <f>IF(N86="základní",J86,0)</f>
        <v>0</v>
      </c>
      <c r="BF86" s="164">
        <f>IF(N86="snížená",J86,0)</f>
        <v>0</v>
      </c>
      <c r="BG86" s="164">
        <f>IF(N86="zákl. přenesená",J86,0)</f>
        <v>0</v>
      </c>
      <c r="BH86" s="164">
        <f>IF(N86="sníž. přenesená",J86,0)</f>
        <v>0</v>
      </c>
      <c r="BI86" s="164">
        <f>IF(N86="nulová",J86,0)</f>
        <v>0</v>
      </c>
      <c r="BJ86" s="11" t="s">
        <v>69</v>
      </c>
      <c r="BK86" s="164">
        <f>ROUND(I86*H86,2)</f>
        <v>0</v>
      </c>
      <c r="BL86" s="11" t="s">
        <v>97</v>
      </c>
      <c r="BM86" s="11" t="s">
        <v>113</v>
      </c>
    </row>
    <row r="87" spans="2:47" s="1" customFormat="1" ht="12">
      <c r="B87" s="28"/>
      <c r="C87" s="29"/>
      <c r="D87" s="165" t="s">
        <v>99</v>
      </c>
      <c r="E87" s="29"/>
      <c r="F87" s="166" t="s">
        <v>112</v>
      </c>
      <c r="G87" s="29"/>
      <c r="H87" s="29"/>
      <c r="I87" s="91"/>
      <c r="J87" s="29"/>
      <c r="K87" s="29"/>
      <c r="L87" s="32"/>
      <c r="M87" s="167"/>
      <c r="N87" s="53"/>
      <c r="O87" s="53"/>
      <c r="P87" s="53"/>
      <c r="Q87" s="53"/>
      <c r="R87" s="53"/>
      <c r="S87" s="53"/>
      <c r="T87" s="54"/>
      <c r="AT87" s="11" t="s">
        <v>99</v>
      </c>
      <c r="AU87" s="11" t="s">
        <v>69</v>
      </c>
    </row>
    <row r="88" spans="2:65" s="1" customFormat="1" ht="16.5" customHeight="1">
      <c r="B88" s="28"/>
      <c r="C88" s="153" t="s">
        <v>114</v>
      </c>
      <c r="D88" s="153" t="s">
        <v>94</v>
      </c>
      <c r="E88" s="154" t="s">
        <v>114</v>
      </c>
      <c r="F88" s="155" t="s">
        <v>115</v>
      </c>
      <c r="G88" s="156" t="s">
        <v>102</v>
      </c>
      <c r="H88" s="157">
        <v>2</v>
      </c>
      <c r="I88" s="158"/>
      <c r="J88" s="159">
        <f>ROUND(I88*H88,2)</f>
        <v>0</v>
      </c>
      <c r="K88" s="155" t="s">
        <v>1</v>
      </c>
      <c r="L88" s="32"/>
      <c r="M88" s="160" t="s">
        <v>1</v>
      </c>
      <c r="N88" s="161" t="s">
        <v>36</v>
      </c>
      <c r="O88" s="53"/>
      <c r="P88" s="162">
        <f>O88*H88</f>
        <v>0</v>
      </c>
      <c r="Q88" s="162">
        <v>0</v>
      </c>
      <c r="R88" s="162">
        <f>Q88*H88</f>
        <v>0</v>
      </c>
      <c r="S88" s="162">
        <v>0</v>
      </c>
      <c r="T88" s="163">
        <f>S88*H88</f>
        <v>0</v>
      </c>
      <c r="AR88" s="11" t="s">
        <v>97</v>
      </c>
      <c r="AT88" s="11" t="s">
        <v>94</v>
      </c>
      <c r="AU88" s="11" t="s">
        <v>69</v>
      </c>
      <c r="AY88" s="11" t="s">
        <v>93</v>
      </c>
      <c r="BE88" s="164">
        <f>IF(N88="základní",J88,0)</f>
        <v>0</v>
      </c>
      <c r="BF88" s="164">
        <f>IF(N88="snížená",J88,0)</f>
        <v>0</v>
      </c>
      <c r="BG88" s="164">
        <f>IF(N88="zákl. přenesená",J88,0)</f>
        <v>0</v>
      </c>
      <c r="BH88" s="164">
        <f>IF(N88="sníž. přenesená",J88,0)</f>
        <v>0</v>
      </c>
      <c r="BI88" s="164">
        <f>IF(N88="nulová",J88,0)</f>
        <v>0</v>
      </c>
      <c r="BJ88" s="11" t="s">
        <v>69</v>
      </c>
      <c r="BK88" s="164">
        <f>ROUND(I88*H88,2)</f>
        <v>0</v>
      </c>
      <c r="BL88" s="11" t="s">
        <v>97</v>
      </c>
      <c r="BM88" s="11" t="s">
        <v>116</v>
      </c>
    </row>
    <row r="89" spans="2:47" s="1" customFormat="1" ht="12">
      <c r="B89" s="28"/>
      <c r="C89" s="29"/>
      <c r="D89" s="165" t="s">
        <v>99</v>
      </c>
      <c r="E89" s="29"/>
      <c r="F89" s="166" t="s">
        <v>115</v>
      </c>
      <c r="G89" s="29"/>
      <c r="H89" s="29"/>
      <c r="I89" s="91"/>
      <c r="J89" s="29"/>
      <c r="K89" s="29"/>
      <c r="L89" s="32"/>
      <c r="M89" s="167"/>
      <c r="N89" s="53"/>
      <c r="O89" s="53"/>
      <c r="P89" s="53"/>
      <c r="Q89" s="53"/>
      <c r="R89" s="53"/>
      <c r="S89" s="53"/>
      <c r="T89" s="54"/>
      <c r="AT89" s="11" t="s">
        <v>99</v>
      </c>
      <c r="AU89" s="11" t="s">
        <v>69</v>
      </c>
    </row>
    <row r="90" spans="2:65" s="1" customFormat="1" ht="16.5" customHeight="1">
      <c r="B90" s="28"/>
      <c r="C90" s="153" t="s">
        <v>117</v>
      </c>
      <c r="D90" s="153" t="s">
        <v>94</v>
      </c>
      <c r="E90" s="154" t="s">
        <v>117</v>
      </c>
      <c r="F90" s="155" t="s">
        <v>118</v>
      </c>
      <c r="G90" s="156" t="s">
        <v>106</v>
      </c>
      <c r="H90" s="157">
        <v>2</v>
      </c>
      <c r="I90" s="158"/>
      <c r="J90" s="159">
        <f>ROUND(I90*H90,2)</f>
        <v>0</v>
      </c>
      <c r="K90" s="155" t="s">
        <v>1</v>
      </c>
      <c r="L90" s="32"/>
      <c r="M90" s="160" t="s">
        <v>1</v>
      </c>
      <c r="N90" s="161" t="s">
        <v>36</v>
      </c>
      <c r="O90" s="53"/>
      <c r="P90" s="162">
        <f>O90*H90</f>
        <v>0</v>
      </c>
      <c r="Q90" s="162">
        <v>0</v>
      </c>
      <c r="R90" s="162">
        <f>Q90*H90</f>
        <v>0</v>
      </c>
      <c r="S90" s="162">
        <v>0</v>
      </c>
      <c r="T90" s="163">
        <f>S90*H90</f>
        <v>0</v>
      </c>
      <c r="AR90" s="11" t="s">
        <v>97</v>
      </c>
      <c r="AT90" s="11" t="s">
        <v>94</v>
      </c>
      <c r="AU90" s="11" t="s">
        <v>69</v>
      </c>
      <c r="AY90" s="11" t="s">
        <v>93</v>
      </c>
      <c r="BE90" s="164">
        <f>IF(N90="základní",J90,0)</f>
        <v>0</v>
      </c>
      <c r="BF90" s="164">
        <f>IF(N90="snížená",J90,0)</f>
        <v>0</v>
      </c>
      <c r="BG90" s="164">
        <f>IF(N90="zákl. přenesená",J90,0)</f>
        <v>0</v>
      </c>
      <c r="BH90" s="164">
        <f>IF(N90="sníž. přenesená",J90,0)</f>
        <v>0</v>
      </c>
      <c r="BI90" s="164">
        <f>IF(N90="nulová",J90,0)</f>
        <v>0</v>
      </c>
      <c r="BJ90" s="11" t="s">
        <v>69</v>
      </c>
      <c r="BK90" s="164">
        <f>ROUND(I90*H90,2)</f>
        <v>0</v>
      </c>
      <c r="BL90" s="11" t="s">
        <v>97</v>
      </c>
      <c r="BM90" s="11" t="s">
        <v>119</v>
      </c>
    </row>
    <row r="91" spans="2:47" s="1" customFormat="1" ht="12">
      <c r="B91" s="28"/>
      <c r="C91" s="29"/>
      <c r="D91" s="165" t="s">
        <v>99</v>
      </c>
      <c r="E91" s="29"/>
      <c r="F91" s="166" t="s">
        <v>118</v>
      </c>
      <c r="G91" s="29"/>
      <c r="H91" s="29"/>
      <c r="I91" s="91"/>
      <c r="J91" s="29"/>
      <c r="K91" s="29"/>
      <c r="L91" s="32"/>
      <c r="M91" s="167"/>
      <c r="N91" s="53"/>
      <c r="O91" s="53"/>
      <c r="P91" s="53"/>
      <c r="Q91" s="53"/>
      <c r="R91" s="53"/>
      <c r="S91" s="53"/>
      <c r="T91" s="54"/>
      <c r="AT91" s="11" t="s">
        <v>99</v>
      </c>
      <c r="AU91" s="11" t="s">
        <v>69</v>
      </c>
    </row>
    <row r="92" spans="2:65" s="1" customFormat="1" ht="16.5" customHeight="1">
      <c r="B92" s="28"/>
      <c r="C92" s="153" t="s">
        <v>120</v>
      </c>
      <c r="D92" s="153" t="s">
        <v>94</v>
      </c>
      <c r="E92" s="154" t="s">
        <v>120</v>
      </c>
      <c r="F92" s="155" t="s">
        <v>121</v>
      </c>
      <c r="G92" s="156" t="s">
        <v>122</v>
      </c>
      <c r="H92" s="157">
        <v>2</v>
      </c>
      <c r="I92" s="158"/>
      <c r="J92" s="159">
        <f>ROUND(I92*H92,2)</f>
        <v>0</v>
      </c>
      <c r="K92" s="155" t="s">
        <v>1</v>
      </c>
      <c r="L92" s="32"/>
      <c r="M92" s="160" t="s">
        <v>1</v>
      </c>
      <c r="N92" s="161" t="s">
        <v>36</v>
      </c>
      <c r="O92" s="53"/>
      <c r="P92" s="162">
        <f>O92*H92</f>
        <v>0</v>
      </c>
      <c r="Q92" s="162">
        <v>0</v>
      </c>
      <c r="R92" s="162">
        <f>Q92*H92</f>
        <v>0</v>
      </c>
      <c r="S92" s="162">
        <v>0</v>
      </c>
      <c r="T92" s="163">
        <f>S92*H92</f>
        <v>0</v>
      </c>
      <c r="AR92" s="11" t="s">
        <v>97</v>
      </c>
      <c r="AT92" s="11" t="s">
        <v>94</v>
      </c>
      <c r="AU92" s="11" t="s">
        <v>69</v>
      </c>
      <c r="AY92" s="11" t="s">
        <v>93</v>
      </c>
      <c r="BE92" s="164">
        <f>IF(N92="základní",J92,0)</f>
        <v>0</v>
      </c>
      <c r="BF92" s="164">
        <f>IF(N92="snížená",J92,0)</f>
        <v>0</v>
      </c>
      <c r="BG92" s="164">
        <f>IF(N92="zákl. přenesená",J92,0)</f>
        <v>0</v>
      </c>
      <c r="BH92" s="164">
        <f>IF(N92="sníž. přenesená",J92,0)</f>
        <v>0</v>
      </c>
      <c r="BI92" s="164">
        <f>IF(N92="nulová",J92,0)</f>
        <v>0</v>
      </c>
      <c r="BJ92" s="11" t="s">
        <v>69</v>
      </c>
      <c r="BK92" s="164">
        <f>ROUND(I92*H92,2)</f>
        <v>0</v>
      </c>
      <c r="BL92" s="11" t="s">
        <v>97</v>
      </c>
      <c r="BM92" s="11" t="s">
        <v>123</v>
      </c>
    </row>
    <row r="93" spans="2:47" s="1" customFormat="1" ht="12">
      <c r="B93" s="28"/>
      <c r="C93" s="29"/>
      <c r="D93" s="165" t="s">
        <v>99</v>
      </c>
      <c r="E93" s="29"/>
      <c r="F93" s="166" t="s">
        <v>121</v>
      </c>
      <c r="G93" s="29"/>
      <c r="H93" s="29"/>
      <c r="I93" s="91"/>
      <c r="J93" s="29"/>
      <c r="K93" s="29"/>
      <c r="L93" s="32"/>
      <c r="M93" s="167"/>
      <c r="N93" s="53"/>
      <c r="O93" s="53"/>
      <c r="P93" s="53"/>
      <c r="Q93" s="53"/>
      <c r="R93" s="53"/>
      <c r="S93" s="53"/>
      <c r="T93" s="54"/>
      <c r="AT93" s="11" t="s">
        <v>99</v>
      </c>
      <c r="AU93" s="11" t="s">
        <v>69</v>
      </c>
    </row>
    <row r="94" spans="2:65" s="1" customFormat="1" ht="16.5" customHeight="1">
      <c r="B94" s="28"/>
      <c r="C94" s="153" t="s">
        <v>124</v>
      </c>
      <c r="D94" s="153" t="s">
        <v>94</v>
      </c>
      <c r="E94" s="154" t="s">
        <v>124</v>
      </c>
      <c r="F94" s="155" t="s">
        <v>125</v>
      </c>
      <c r="G94" s="156" t="s">
        <v>102</v>
      </c>
      <c r="H94" s="157">
        <v>1</v>
      </c>
      <c r="I94" s="158"/>
      <c r="J94" s="159">
        <f>ROUND(I94*H94,2)</f>
        <v>0</v>
      </c>
      <c r="K94" s="155" t="s">
        <v>1</v>
      </c>
      <c r="L94" s="32"/>
      <c r="M94" s="160" t="s">
        <v>1</v>
      </c>
      <c r="N94" s="161" t="s">
        <v>36</v>
      </c>
      <c r="O94" s="53"/>
      <c r="P94" s="162">
        <f>O94*H94</f>
        <v>0</v>
      </c>
      <c r="Q94" s="162">
        <v>0</v>
      </c>
      <c r="R94" s="162">
        <f>Q94*H94</f>
        <v>0</v>
      </c>
      <c r="S94" s="162">
        <v>0</v>
      </c>
      <c r="T94" s="163">
        <f>S94*H94</f>
        <v>0</v>
      </c>
      <c r="AR94" s="11" t="s">
        <v>97</v>
      </c>
      <c r="AT94" s="11" t="s">
        <v>94</v>
      </c>
      <c r="AU94" s="11" t="s">
        <v>69</v>
      </c>
      <c r="AY94" s="11" t="s">
        <v>93</v>
      </c>
      <c r="BE94" s="164">
        <f>IF(N94="základní",J94,0)</f>
        <v>0</v>
      </c>
      <c r="BF94" s="164">
        <f>IF(N94="snížená",J94,0)</f>
        <v>0</v>
      </c>
      <c r="BG94" s="164">
        <f>IF(N94="zákl. přenesená",J94,0)</f>
        <v>0</v>
      </c>
      <c r="BH94" s="164">
        <f>IF(N94="sníž. přenesená",J94,0)</f>
        <v>0</v>
      </c>
      <c r="BI94" s="164">
        <f>IF(N94="nulová",J94,0)</f>
        <v>0</v>
      </c>
      <c r="BJ94" s="11" t="s">
        <v>69</v>
      </c>
      <c r="BK94" s="164">
        <f>ROUND(I94*H94,2)</f>
        <v>0</v>
      </c>
      <c r="BL94" s="11" t="s">
        <v>97</v>
      </c>
      <c r="BM94" s="11" t="s">
        <v>126</v>
      </c>
    </row>
    <row r="95" spans="2:47" s="1" customFormat="1" ht="12">
      <c r="B95" s="28"/>
      <c r="C95" s="29"/>
      <c r="D95" s="165" t="s">
        <v>99</v>
      </c>
      <c r="E95" s="29"/>
      <c r="F95" s="166" t="s">
        <v>125</v>
      </c>
      <c r="G95" s="29"/>
      <c r="H95" s="29"/>
      <c r="I95" s="91"/>
      <c r="J95" s="29"/>
      <c r="K95" s="29"/>
      <c r="L95" s="32"/>
      <c r="M95" s="167"/>
      <c r="N95" s="53"/>
      <c r="O95" s="53"/>
      <c r="P95" s="53"/>
      <c r="Q95" s="53"/>
      <c r="R95" s="53"/>
      <c r="S95" s="53"/>
      <c r="T95" s="54"/>
      <c r="AT95" s="11" t="s">
        <v>99</v>
      </c>
      <c r="AU95" s="11" t="s">
        <v>69</v>
      </c>
    </row>
    <row r="96" spans="2:63" s="9" customFormat="1" ht="25.9" customHeight="1">
      <c r="B96" s="139"/>
      <c r="C96" s="140"/>
      <c r="D96" s="141" t="s">
        <v>63</v>
      </c>
      <c r="E96" s="142" t="s">
        <v>127</v>
      </c>
      <c r="F96" s="142" t="s">
        <v>128</v>
      </c>
      <c r="G96" s="140"/>
      <c r="H96" s="140"/>
      <c r="I96" s="143"/>
      <c r="J96" s="144">
        <f>BK96</f>
        <v>0</v>
      </c>
      <c r="K96" s="140"/>
      <c r="L96" s="145"/>
      <c r="M96" s="146"/>
      <c r="N96" s="147"/>
      <c r="O96" s="147"/>
      <c r="P96" s="148">
        <f>SUM(P97:P132)</f>
        <v>0</v>
      </c>
      <c r="Q96" s="147"/>
      <c r="R96" s="148">
        <f>SUM(R97:R132)</f>
        <v>0</v>
      </c>
      <c r="S96" s="147"/>
      <c r="T96" s="149">
        <f>SUM(T97:T132)</f>
        <v>0</v>
      </c>
      <c r="AR96" s="150" t="s">
        <v>69</v>
      </c>
      <c r="AT96" s="151" t="s">
        <v>63</v>
      </c>
      <c r="AU96" s="151" t="s">
        <v>64</v>
      </c>
      <c r="AY96" s="150" t="s">
        <v>93</v>
      </c>
      <c r="BK96" s="152">
        <f>SUM(BK97:BK132)</f>
        <v>0</v>
      </c>
    </row>
    <row r="97" spans="2:65" s="1" customFormat="1" ht="16.5" customHeight="1">
      <c r="B97" s="28"/>
      <c r="C97" s="153" t="s">
        <v>129</v>
      </c>
      <c r="D97" s="153" t="s">
        <v>94</v>
      </c>
      <c r="E97" s="154" t="s">
        <v>130</v>
      </c>
      <c r="F97" s="155" t="s">
        <v>131</v>
      </c>
      <c r="G97" s="156" t="s">
        <v>106</v>
      </c>
      <c r="H97" s="157">
        <v>18</v>
      </c>
      <c r="I97" s="158"/>
      <c r="J97" s="159">
        <f>ROUND(I97*H97,2)</f>
        <v>0</v>
      </c>
      <c r="K97" s="155" t="s">
        <v>1</v>
      </c>
      <c r="L97" s="32"/>
      <c r="M97" s="160" t="s">
        <v>1</v>
      </c>
      <c r="N97" s="161" t="s">
        <v>36</v>
      </c>
      <c r="O97" s="53"/>
      <c r="P97" s="162">
        <f>O97*H97</f>
        <v>0</v>
      </c>
      <c r="Q97" s="162">
        <v>0</v>
      </c>
      <c r="R97" s="162">
        <f>Q97*H97</f>
        <v>0</v>
      </c>
      <c r="S97" s="162">
        <v>0</v>
      </c>
      <c r="T97" s="163">
        <f>S97*H97</f>
        <v>0</v>
      </c>
      <c r="AR97" s="11" t="s">
        <v>97</v>
      </c>
      <c r="AT97" s="11" t="s">
        <v>94</v>
      </c>
      <c r="AU97" s="11" t="s">
        <v>69</v>
      </c>
      <c r="AY97" s="11" t="s">
        <v>93</v>
      </c>
      <c r="BE97" s="164">
        <f>IF(N97="základní",J97,0)</f>
        <v>0</v>
      </c>
      <c r="BF97" s="164">
        <f>IF(N97="snížená",J97,0)</f>
        <v>0</v>
      </c>
      <c r="BG97" s="164">
        <f>IF(N97="zákl. přenesená",J97,0)</f>
        <v>0</v>
      </c>
      <c r="BH97" s="164">
        <f>IF(N97="sníž. přenesená",J97,0)</f>
        <v>0</v>
      </c>
      <c r="BI97" s="164">
        <f>IF(N97="nulová",J97,0)</f>
        <v>0</v>
      </c>
      <c r="BJ97" s="11" t="s">
        <v>69</v>
      </c>
      <c r="BK97" s="164">
        <f>ROUND(I97*H97,2)</f>
        <v>0</v>
      </c>
      <c r="BL97" s="11" t="s">
        <v>97</v>
      </c>
      <c r="BM97" s="11" t="s">
        <v>132</v>
      </c>
    </row>
    <row r="98" spans="2:47" s="1" customFormat="1" ht="12">
      <c r="B98" s="28"/>
      <c r="C98" s="29"/>
      <c r="D98" s="165" t="s">
        <v>99</v>
      </c>
      <c r="E98" s="29"/>
      <c r="F98" s="166" t="s">
        <v>131</v>
      </c>
      <c r="G98" s="29"/>
      <c r="H98" s="29"/>
      <c r="I98" s="91"/>
      <c r="J98" s="29"/>
      <c r="K98" s="29"/>
      <c r="L98" s="32"/>
      <c r="M98" s="167"/>
      <c r="N98" s="53"/>
      <c r="O98" s="53"/>
      <c r="P98" s="53"/>
      <c r="Q98" s="53"/>
      <c r="R98" s="53"/>
      <c r="S98" s="53"/>
      <c r="T98" s="54"/>
      <c r="AT98" s="11" t="s">
        <v>99</v>
      </c>
      <c r="AU98" s="11" t="s">
        <v>69</v>
      </c>
    </row>
    <row r="99" spans="2:65" s="1" customFormat="1" ht="16.5" customHeight="1">
      <c r="B99" s="28"/>
      <c r="C99" s="153" t="s">
        <v>133</v>
      </c>
      <c r="D99" s="153" t="s">
        <v>94</v>
      </c>
      <c r="E99" s="154" t="s">
        <v>129</v>
      </c>
      <c r="F99" s="155" t="s">
        <v>134</v>
      </c>
      <c r="G99" s="156" t="s">
        <v>135</v>
      </c>
      <c r="H99" s="157">
        <v>1</v>
      </c>
      <c r="I99" s="158"/>
      <c r="J99" s="159">
        <f>ROUND(I99*H99,2)</f>
        <v>0</v>
      </c>
      <c r="K99" s="155" t="s">
        <v>1</v>
      </c>
      <c r="L99" s="32"/>
      <c r="M99" s="160" t="s">
        <v>1</v>
      </c>
      <c r="N99" s="161" t="s">
        <v>36</v>
      </c>
      <c r="O99" s="53"/>
      <c r="P99" s="162">
        <f>O99*H99</f>
        <v>0</v>
      </c>
      <c r="Q99" s="162">
        <v>0</v>
      </c>
      <c r="R99" s="162">
        <f>Q99*H99</f>
        <v>0</v>
      </c>
      <c r="S99" s="162">
        <v>0</v>
      </c>
      <c r="T99" s="163">
        <f>S99*H99</f>
        <v>0</v>
      </c>
      <c r="AR99" s="11" t="s">
        <v>97</v>
      </c>
      <c r="AT99" s="11" t="s">
        <v>94</v>
      </c>
      <c r="AU99" s="11" t="s">
        <v>69</v>
      </c>
      <c r="AY99" s="11" t="s">
        <v>93</v>
      </c>
      <c r="BE99" s="164">
        <f>IF(N99="základní",J99,0)</f>
        <v>0</v>
      </c>
      <c r="BF99" s="164">
        <f>IF(N99="snížená",J99,0)</f>
        <v>0</v>
      </c>
      <c r="BG99" s="164">
        <f>IF(N99="zákl. přenesená",J99,0)</f>
        <v>0</v>
      </c>
      <c r="BH99" s="164">
        <f>IF(N99="sníž. přenesená",J99,0)</f>
        <v>0</v>
      </c>
      <c r="BI99" s="164">
        <f>IF(N99="nulová",J99,0)</f>
        <v>0</v>
      </c>
      <c r="BJ99" s="11" t="s">
        <v>69</v>
      </c>
      <c r="BK99" s="164">
        <f>ROUND(I99*H99,2)</f>
        <v>0</v>
      </c>
      <c r="BL99" s="11" t="s">
        <v>97</v>
      </c>
      <c r="BM99" s="11" t="s">
        <v>136</v>
      </c>
    </row>
    <row r="100" spans="2:47" s="1" customFormat="1" ht="12">
      <c r="B100" s="28"/>
      <c r="C100" s="29"/>
      <c r="D100" s="165" t="s">
        <v>99</v>
      </c>
      <c r="E100" s="29"/>
      <c r="F100" s="166" t="s">
        <v>134</v>
      </c>
      <c r="G100" s="29"/>
      <c r="H100" s="29"/>
      <c r="I100" s="91"/>
      <c r="J100" s="29"/>
      <c r="K100" s="29"/>
      <c r="L100" s="32"/>
      <c r="M100" s="167"/>
      <c r="N100" s="53"/>
      <c r="O100" s="53"/>
      <c r="P100" s="53"/>
      <c r="Q100" s="53"/>
      <c r="R100" s="53"/>
      <c r="S100" s="53"/>
      <c r="T100" s="54"/>
      <c r="AT100" s="11" t="s">
        <v>99</v>
      </c>
      <c r="AU100" s="11" t="s">
        <v>69</v>
      </c>
    </row>
    <row r="101" spans="2:65" s="1" customFormat="1" ht="16.5" customHeight="1">
      <c r="B101" s="28"/>
      <c r="C101" s="153" t="s">
        <v>137</v>
      </c>
      <c r="D101" s="153" t="s">
        <v>94</v>
      </c>
      <c r="E101" s="154" t="s">
        <v>138</v>
      </c>
      <c r="F101" s="155" t="s">
        <v>139</v>
      </c>
      <c r="G101" s="156" t="s">
        <v>135</v>
      </c>
      <c r="H101" s="157">
        <v>1</v>
      </c>
      <c r="I101" s="158"/>
      <c r="J101" s="159">
        <f>ROUND(I101*H101,2)</f>
        <v>0</v>
      </c>
      <c r="K101" s="155" t="s">
        <v>1</v>
      </c>
      <c r="L101" s="32"/>
      <c r="M101" s="160" t="s">
        <v>1</v>
      </c>
      <c r="N101" s="161" t="s">
        <v>36</v>
      </c>
      <c r="O101" s="53"/>
      <c r="P101" s="162">
        <f>O101*H101</f>
        <v>0</v>
      </c>
      <c r="Q101" s="162">
        <v>0</v>
      </c>
      <c r="R101" s="162">
        <f>Q101*H101</f>
        <v>0</v>
      </c>
      <c r="S101" s="162">
        <v>0</v>
      </c>
      <c r="T101" s="163">
        <f>S101*H101</f>
        <v>0</v>
      </c>
      <c r="AR101" s="11" t="s">
        <v>97</v>
      </c>
      <c r="AT101" s="11" t="s">
        <v>94</v>
      </c>
      <c r="AU101" s="11" t="s">
        <v>69</v>
      </c>
      <c r="AY101" s="11" t="s">
        <v>93</v>
      </c>
      <c r="BE101" s="164">
        <f>IF(N101="základní",J101,0)</f>
        <v>0</v>
      </c>
      <c r="BF101" s="164">
        <f>IF(N101="snížená",J101,0)</f>
        <v>0</v>
      </c>
      <c r="BG101" s="164">
        <f>IF(N101="zákl. přenesená",J101,0)</f>
        <v>0</v>
      </c>
      <c r="BH101" s="164">
        <f>IF(N101="sníž. přenesená",J101,0)</f>
        <v>0</v>
      </c>
      <c r="BI101" s="164">
        <f>IF(N101="nulová",J101,0)</f>
        <v>0</v>
      </c>
      <c r="BJ101" s="11" t="s">
        <v>69</v>
      </c>
      <c r="BK101" s="164">
        <f>ROUND(I101*H101,2)</f>
        <v>0</v>
      </c>
      <c r="BL101" s="11" t="s">
        <v>97</v>
      </c>
      <c r="BM101" s="11" t="s">
        <v>140</v>
      </c>
    </row>
    <row r="102" spans="2:47" s="1" customFormat="1" ht="12">
      <c r="B102" s="28"/>
      <c r="C102" s="29"/>
      <c r="D102" s="165" t="s">
        <v>99</v>
      </c>
      <c r="E102" s="29"/>
      <c r="F102" s="166" t="s">
        <v>139</v>
      </c>
      <c r="G102" s="29"/>
      <c r="H102" s="29"/>
      <c r="I102" s="91"/>
      <c r="J102" s="29"/>
      <c r="K102" s="29"/>
      <c r="L102" s="32"/>
      <c r="M102" s="167"/>
      <c r="N102" s="53"/>
      <c r="O102" s="53"/>
      <c r="P102" s="53"/>
      <c r="Q102" s="53"/>
      <c r="R102" s="53"/>
      <c r="S102" s="53"/>
      <c r="T102" s="54"/>
      <c r="AT102" s="11" t="s">
        <v>99</v>
      </c>
      <c r="AU102" s="11" t="s">
        <v>69</v>
      </c>
    </row>
    <row r="103" spans="2:65" s="1" customFormat="1" ht="16.5" customHeight="1">
      <c r="B103" s="28"/>
      <c r="C103" s="153" t="s">
        <v>7</v>
      </c>
      <c r="D103" s="153" t="s">
        <v>94</v>
      </c>
      <c r="E103" s="154" t="s">
        <v>141</v>
      </c>
      <c r="F103" s="155" t="s">
        <v>142</v>
      </c>
      <c r="G103" s="156" t="s">
        <v>135</v>
      </c>
      <c r="H103" s="157">
        <v>1</v>
      </c>
      <c r="I103" s="158"/>
      <c r="J103" s="159">
        <f>ROUND(I103*H103,2)</f>
        <v>0</v>
      </c>
      <c r="K103" s="155" t="s">
        <v>1</v>
      </c>
      <c r="L103" s="32"/>
      <c r="M103" s="160" t="s">
        <v>1</v>
      </c>
      <c r="N103" s="161" t="s">
        <v>36</v>
      </c>
      <c r="O103" s="53"/>
      <c r="P103" s="162">
        <f>O103*H103</f>
        <v>0</v>
      </c>
      <c r="Q103" s="162">
        <v>0</v>
      </c>
      <c r="R103" s="162">
        <f>Q103*H103</f>
        <v>0</v>
      </c>
      <c r="S103" s="162">
        <v>0</v>
      </c>
      <c r="T103" s="163">
        <f>S103*H103</f>
        <v>0</v>
      </c>
      <c r="AR103" s="11" t="s">
        <v>97</v>
      </c>
      <c r="AT103" s="11" t="s">
        <v>94</v>
      </c>
      <c r="AU103" s="11" t="s">
        <v>69</v>
      </c>
      <c r="AY103" s="11" t="s">
        <v>93</v>
      </c>
      <c r="BE103" s="164">
        <f>IF(N103="základní",J103,0)</f>
        <v>0</v>
      </c>
      <c r="BF103" s="164">
        <f>IF(N103="snížená",J103,0)</f>
        <v>0</v>
      </c>
      <c r="BG103" s="164">
        <f>IF(N103="zákl. přenesená",J103,0)</f>
        <v>0</v>
      </c>
      <c r="BH103" s="164">
        <f>IF(N103="sníž. přenesená",J103,0)</f>
        <v>0</v>
      </c>
      <c r="BI103" s="164">
        <f>IF(N103="nulová",J103,0)</f>
        <v>0</v>
      </c>
      <c r="BJ103" s="11" t="s">
        <v>69</v>
      </c>
      <c r="BK103" s="164">
        <f>ROUND(I103*H103,2)</f>
        <v>0</v>
      </c>
      <c r="BL103" s="11" t="s">
        <v>97</v>
      </c>
      <c r="BM103" s="11" t="s">
        <v>143</v>
      </c>
    </row>
    <row r="104" spans="2:47" s="1" customFormat="1" ht="12">
      <c r="B104" s="28"/>
      <c r="C104" s="29"/>
      <c r="D104" s="165" t="s">
        <v>99</v>
      </c>
      <c r="E104" s="29"/>
      <c r="F104" s="166" t="s">
        <v>142</v>
      </c>
      <c r="G104" s="29"/>
      <c r="H104" s="29"/>
      <c r="I104" s="91"/>
      <c r="J104" s="29"/>
      <c r="K104" s="29"/>
      <c r="L104" s="32"/>
      <c r="M104" s="167"/>
      <c r="N104" s="53"/>
      <c r="O104" s="53"/>
      <c r="P104" s="53"/>
      <c r="Q104" s="53"/>
      <c r="R104" s="53"/>
      <c r="S104" s="53"/>
      <c r="T104" s="54"/>
      <c r="AT104" s="11" t="s">
        <v>99</v>
      </c>
      <c r="AU104" s="11" t="s">
        <v>69</v>
      </c>
    </row>
    <row r="105" spans="2:65" s="1" customFormat="1" ht="16.5" customHeight="1">
      <c r="B105" s="28"/>
      <c r="C105" s="153" t="s">
        <v>144</v>
      </c>
      <c r="D105" s="153" t="s">
        <v>94</v>
      </c>
      <c r="E105" s="154" t="s">
        <v>145</v>
      </c>
      <c r="F105" s="155" t="s">
        <v>146</v>
      </c>
      <c r="G105" s="156" t="s">
        <v>135</v>
      </c>
      <c r="H105" s="157">
        <v>1</v>
      </c>
      <c r="I105" s="158"/>
      <c r="J105" s="159">
        <f>ROUND(I105*H105,2)</f>
        <v>0</v>
      </c>
      <c r="K105" s="155" t="s">
        <v>1</v>
      </c>
      <c r="L105" s="32"/>
      <c r="M105" s="160" t="s">
        <v>1</v>
      </c>
      <c r="N105" s="161" t="s">
        <v>36</v>
      </c>
      <c r="O105" s="53"/>
      <c r="P105" s="162">
        <f>O105*H105</f>
        <v>0</v>
      </c>
      <c r="Q105" s="162">
        <v>0</v>
      </c>
      <c r="R105" s="162">
        <f>Q105*H105</f>
        <v>0</v>
      </c>
      <c r="S105" s="162">
        <v>0</v>
      </c>
      <c r="T105" s="163">
        <f>S105*H105</f>
        <v>0</v>
      </c>
      <c r="AR105" s="11" t="s">
        <v>97</v>
      </c>
      <c r="AT105" s="11" t="s">
        <v>94</v>
      </c>
      <c r="AU105" s="11" t="s">
        <v>69</v>
      </c>
      <c r="AY105" s="11" t="s">
        <v>93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11" t="s">
        <v>69</v>
      </c>
      <c r="BK105" s="164">
        <f>ROUND(I105*H105,2)</f>
        <v>0</v>
      </c>
      <c r="BL105" s="11" t="s">
        <v>97</v>
      </c>
      <c r="BM105" s="11" t="s">
        <v>147</v>
      </c>
    </row>
    <row r="106" spans="2:47" s="1" customFormat="1" ht="12">
      <c r="B106" s="28"/>
      <c r="C106" s="29"/>
      <c r="D106" s="165" t="s">
        <v>99</v>
      </c>
      <c r="E106" s="29"/>
      <c r="F106" s="166" t="s">
        <v>146</v>
      </c>
      <c r="G106" s="29"/>
      <c r="H106" s="29"/>
      <c r="I106" s="91"/>
      <c r="J106" s="29"/>
      <c r="K106" s="29"/>
      <c r="L106" s="32"/>
      <c r="M106" s="167"/>
      <c r="N106" s="53"/>
      <c r="O106" s="53"/>
      <c r="P106" s="53"/>
      <c r="Q106" s="53"/>
      <c r="R106" s="53"/>
      <c r="S106" s="53"/>
      <c r="T106" s="54"/>
      <c r="AT106" s="11" t="s">
        <v>99</v>
      </c>
      <c r="AU106" s="11" t="s">
        <v>69</v>
      </c>
    </row>
    <row r="107" spans="2:65" s="1" customFormat="1" ht="16.5" customHeight="1">
      <c r="B107" s="28"/>
      <c r="C107" s="153" t="s">
        <v>148</v>
      </c>
      <c r="D107" s="153" t="s">
        <v>94</v>
      </c>
      <c r="E107" s="154" t="s">
        <v>149</v>
      </c>
      <c r="F107" s="155" t="s">
        <v>150</v>
      </c>
      <c r="G107" s="156" t="s">
        <v>135</v>
      </c>
      <c r="H107" s="157">
        <v>1</v>
      </c>
      <c r="I107" s="158"/>
      <c r="J107" s="159">
        <f>ROUND(I107*H107,2)</f>
        <v>0</v>
      </c>
      <c r="K107" s="155" t="s">
        <v>1</v>
      </c>
      <c r="L107" s="32"/>
      <c r="M107" s="160" t="s">
        <v>1</v>
      </c>
      <c r="N107" s="161" t="s">
        <v>36</v>
      </c>
      <c r="O107" s="53"/>
      <c r="P107" s="162">
        <f>O107*H107</f>
        <v>0</v>
      </c>
      <c r="Q107" s="162">
        <v>0</v>
      </c>
      <c r="R107" s="162">
        <f>Q107*H107</f>
        <v>0</v>
      </c>
      <c r="S107" s="162">
        <v>0</v>
      </c>
      <c r="T107" s="163">
        <f>S107*H107</f>
        <v>0</v>
      </c>
      <c r="AR107" s="11" t="s">
        <v>97</v>
      </c>
      <c r="AT107" s="11" t="s">
        <v>94</v>
      </c>
      <c r="AU107" s="11" t="s">
        <v>69</v>
      </c>
      <c r="AY107" s="11" t="s">
        <v>93</v>
      </c>
      <c r="BE107" s="164">
        <f>IF(N107="základní",J107,0)</f>
        <v>0</v>
      </c>
      <c r="BF107" s="164">
        <f>IF(N107="snížená",J107,0)</f>
        <v>0</v>
      </c>
      <c r="BG107" s="164">
        <f>IF(N107="zákl. přenesená",J107,0)</f>
        <v>0</v>
      </c>
      <c r="BH107" s="164">
        <f>IF(N107="sníž. přenesená",J107,0)</f>
        <v>0</v>
      </c>
      <c r="BI107" s="164">
        <f>IF(N107="nulová",J107,0)</f>
        <v>0</v>
      </c>
      <c r="BJ107" s="11" t="s">
        <v>69</v>
      </c>
      <c r="BK107" s="164">
        <f>ROUND(I107*H107,2)</f>
        <v>0</v>
      </c>
      <c r="BL107" s="11" t="s">
        <v>97</v>
      </c>
      <c r="BM107" s="11" t="s">
        <v>151</v>
      </c>
    </row>
    <row r="108" spans="2:47" s="1" customFormat="1" ht="12">
      <c r="B108" s="28"/>
      <c r="C108" s="29"/>
      <c r="D108" s="165" t="s">
        <v>99</v>
      </c>
      <c r="E108" s="29"/>
      <c r="F108" s="166" t="s">
        <v>150</v>
      </c>
      <c r="G108" s="29"/>
      <c r="H108" s="29"/>
      <c r="I108" s="91"/>
      <c r="J108" s="29"/>
      <c r="K108" s="29"/>
      <c r="L108" s="32"/>
      <c r="M108" s="167"/>
      <c r="N108" s="53"/>
      <c r="O108" s="53"/>
      <c r="P108" s="53"/>
      <c r="Q108" s="53"/>
      <c r="R108" s="53"/>
      <c r="S108" s="53"/>
      <c r="T108" s="54"/>
      <c r="AT108" s="11" t="s">
        <v>99</v>
      </c>
      <c r="AU108" s="11" t="s">
        <v>69</v>
      </c>
    </row>
    <row r="109" spans="2:65" s="1" customFormat="1" ht="16.5" customHeight="1">
      <c r="B109" s="28"/>
      <c r="C109" s="153" t="s">
        <v>152</v>
      </c>
      <c r="D109" s="153" t="s">
        <v>94</v>
      </c>
      <c r="E109" s="154" t="s">
        <v>8</v>
      </c>
      <c r="F109" s="155" t="s">
        <v>153</v>
      </c>
      <c r="G109" s="156" t="s">
        <v>135</v>
      </c>
      <c r="H109" s="157">
        <v>1</v>
      </c>
      <c r="I109" s="158"/>
      <c r="J109" s="159">
        <f>ROUND(I109*H109,2)</f>
        <v>0</v>
      </c>
      <c r="K109" s="155" t="s">
        <v>1</v>
      </c>
      <c r="L109" s="32"/>
      <c r="M109" s="160" t="s">
        <v>1</v>
      </c>
      <c r="N109" s="161" t="s">
        <v>36</v>
      </c>
      <c r="O109" s="53"/>
      <c r="P109" s="162">
        <f>O109*H109</f>
        <v>0</v>
      </c>
      <c r="Q109" s="162">
        <v>0</v>
      </c>
      <c r="R109" s="162">
        <f>Q109*H109</f>
        <v>0</v>
      </c>
      <c r="S109" s="162">
        <v>0</v>
      </c>
      <c r="T109" s="163">
        <f>S109*H109</f>
        <v>0</v>
      </c>
      <c r="AR109" s="11" t="s">
        <v>97</v>
      </c>
      <c r="AT109" s="11" t="s">
        <v>94</v>
      </c>
      <c r="AU109" s="11" t="s">
        <v>69</v>
      </c>
      <c r="AY109" s="11" t="s">
        <v>93</v>
      </c>
      <c r="BE109" s="164">
        <f>IF(N109="základní",J109,0)</f>
        <v>0</v>
      </c>
      <c r="BF109" s="164">
        <f>IF(N109="snížená",J109,0)</f>
        <v>0</v>
      </c>
      <c r="BG109" s="164">
        <f>IF(N109="zákl. přenesená",J109,0)</f>
        <v>0</v>
      </c>
      <c r="BH109" s="164">
        <f>IF(N109="sníž. přenesená",J109,0)</f>
        <v>0</v>
      </c>
      <c r="BI109" s="164">
        <f>IF(N109="nulová",J109,0)</f>
        <v>0</v>
      </c>
      <c r="BJ109" s="11" t="s">
        <v>69</v>
      </c>
      <c r="BK109" s="164">
        <f>ROUND(I109*H109,2)</f>
        <v>0</v>
      </c>
      <c r="BL109" s="11" t="s">
        <v>97</v>
      </c>
      <c r="BM109" s="11" t="s">
        <v>154</v>
      </c>
    </row>
    <row r="110" spans="2:47" s="1" customFormat="1" ht="12">
      <c r="B110" s="28"/>
      <c r="C110" s="29"/>
      <c r="D110" s="165" t="s">
        <v>99</v>
      </c>
      <c r="E110" s="29"/>
      <c r="F110" s="166" t="s">
        <v>153</v>
      </c>
      <c r="G110" s="29"/>
      <c r="H110" s="29"/>
      <c r="I110" s="91"/>
      <c r="J110" s="29"/>
      <c r="K110" s="29"/>
      <c r="L110" s="32"/>
      <c r="M110" s="167"/>
      <c r="N110" s="53"/>
      <c r="O110" s="53"/>
      <c r="P110" s="53"/>
      <c r="Q110" s="53"/>
      <c r="R110" s="53"/>
      <c r="S110" s="53"/>
      <c r="T110" s="54"/>
      <c r="AT110" s="11" t="s">
        <v>99</v>
      </c>
      <c r="AU110" s="11" t="s">
        <v>69</v>
      </c>
    </row>
    <row r="111" spans="2:65" s="1" customFormat="1" ht="16.5" customHeight="1">
      <c r="B111" s="28"/>
      <c r="C111" s="153" t="s">
        <v>155</v>
      </c>
      <c r="D111" s="153" t="s">
        <v>94</v>
      </c>
      <c r="E111" s="154" t="s">
        <v>97</v>
      </c>
      <c r="F111" s="155" t="s">
        <v>156</v>
      </c>
      <c r="G111" s="156" t="s">
        <v>135</v>
      </c>
      <c r="H111" s="157">
        <v>1</v>
      </c>
      <c r="I111" s="158"/>
      <c r="J111" s="159">
        <f>ROUND(I111*H111,2)</f>
        <v>0</v>
      </c>
      <c r="K111" s="155" t="s">
        <v>1</v>
      </c>
      <c r="L111" s="32"/>
      <c r="M111" s="160" t="s">
        <v>1</v>
      </c>
      <c r="N111" s="161" t="s">
        <v>36</v>
      </c>
      <c r="O111" s="53"/>
      <c r="P111" s="162">
        <f>O111*H111</f>
        <v>0</v>
      </c>
      <c r="Q111" s="162">
        <v>0</v>
      </c>
      <c r="R111" s="162">
        <f>Q111*H111</f>
        <v>0</v>
      </c>
      <c r="S111" s="162">
        <v>0</v>
      </c>
      <c r="T111" s="163">
        <f>S111*H111</f>
        <v>0</v>
      </c>
      <c r="AR111" s="11" t="s">
        <v>97</v>
      </c>
      <c r="AT111" s="11" t="s">
        <v>94</v>
      </c>
      <c r="AU111" s="11" t="s">
        <v>69</v>
      </c>
      <c r="AY111" s="11" t="s">
        <v>93</v>
      </c>
      <c r="BE111" s="164">
        <f>IF(N111="základní",J111,0)</f>
        <v>0</v>
      </c>
      <c r="BF111" s="164">
        <f>IF(N111="snížená",J111,0)</f>
        <v>0</v>
      </c>
      <c r="BG111" s="164">
        <f>IF(N111="zákl. přenesená",J111,0)</f>
        <v>0</v>
      </c>
      <c r="BH111" s="164">
        <f>IF(N111="sníž. přenesená",J111,0)</f>
        <v>0</v>
      </c>
      <c r="BI111" s="164">
        <f>IF(N111="nulová",J111,0)</f>
        <v>0</v>
      </c>
      <c r="BJ111" s="11" t="s">
        <v>69</v>
      </c>
      <c r="BK111" s="164">
        <f>ROUND(I111*H111,2)</f>
        <v>0</v>
      </c>
      <c r="BL111" s="11" t="s">
        <v>97</v>
      </c>
      <c r="BM111" s="11" t="s">
        <v>157</v>
      </c>
    </row>
    <row r="112" spans="2:47" s="1" customFormat="1" ht="12">
      <c r="B112" s="28"/>
      <c r="C112" s="29"/>
      <c r="D112" s="165" t="s">
        <v>99</v>
      </c>
      <c r="E112" s="29"/>
      <c r="F112" s="166" t="s">
        <v>156</v>
      </c>
      <c r="G112" s="29"/>
      <c r="H112" s="29"/>
      <c r="I112" s="91"/>
      <c r="J112" s="29"/>
      <c r="K112" s="29"/>
      <c r="L112" s="32"/>
      <c r="M112" s="167"/>
      <c r="N112" s="53"/>
      <c r="O112" s="53"/>
      <c r="P112" s="53"/>
      <c r="Q112" s="53"/>
      <c r="R112" s="53"/>
      <c r="S112" s="53"/>
      <c r="T112" s="54"/>
      <c r="AT112" s="11" t="s">
        <v>99</v>
      </c>
      <c r="AU112" s="11" t="s">
        <v>69</v>
      </c>
    </row>
    <row r="113" spans="2:65" s="1" customFormat="1" ht="16.5" customHeight="1">
      <c r="B113" s="28"/>
      <c r="C113" s="153" t="s">
        <v>158</v>
      </c>
      <c r="D113" s="153" t="s">
        <v>94</v>
      </c>
      <c r="E113" s="154" t="s">
        <v>159</v>
      </c>
      <c r="F113" s="155" t="s">
        <v>160</v>
      </c>
      <c r="G113" s="156" t="s">
        <v>135</v>
      </c>
      <c r="H113" s="157">
        <v>1</v>
      </c>
      <c r="I113" s="158"/>
      <c r="J113" s="159">
        <f>ROUND(I113*H113,2)</f>
        <v>0</v>
      </c>
      <c r="K113" s="155" t="s">
        <v>1</v>
      </c>
      <c r="L113" s="32"/>
      <c r="M113" s="160" t="s">
        <v>1</v>
      </c>
      <c r="N113" s="161" t="s">
        <v>36</v>
      </c>
      <c r="O113" s="53"/>
      <c r="P113" s="162">
        <f>O113*H113</f>
        <v>0</v>
      </c>
      <c r="Q113" s="162">
        <v>0</v>
      </c>
      <c r="R113" s="162">
        <f>Q113*H113</f>
        <v>0</v>
      </c>
      <c r="S113" s="162">
        <v>0</v>
      </c>
      <c r="T113" s="163">
        <f>S113*H113</f>
        <v>0</v>
      </c>
      <c r="AR113" s="11" t="s">
        <v>97</v>
      </c>
      <c r="AT113" s="11" t="s">
        <v>94</v>
      </c>
      <c r="AU113" s="11" t="s">
        <v>69</v>
      </c>
      <c r="AY113" s="11" t="s">
        <v>93</v>
      </c>
      <c r="BE113" s="164">
        <f>IF(N113="základní",J113,0)</f>
        <v>0</v>
      </c>
      <c r="BF113" s="164">
        <f>IF(N113="snížená",J113,0)</f>
        <v>0</v>
      </c>
      <c r="BG113" s="164">
        <f>IF(N113="zákl. přenesená",J113,0)</f>
        <v>0</v>
      </c>
      <c r="BH113" s="164">
        <f>IF(N113="sníž. přenesená",J113,0)</f>
        <v>0</v>
      </c>
      <c r="BI113" s="164">
        <f>IF(N113="nulová",J113,0)</f>
        <v>0</v>
      </c>
      <c r="BJ113" s="11" t="s">
        <v>69</v>
      </c>
      <c r="BK113" s="164">
        <f>ROUND(I113*H113,2)</f>
        <v>0</v>
      </c>
      <c r="BL113" s="11" t="s">
        <v>97</v>
      </c>
      <c r="BM113" s="11" t="s">
        <v>161</v>
      </c>
    </row>
    <row r="114" spans="2:47" s="1" customFormat="1" ht="12">
      <c r="B114" s="28"/>
      <c r="C114" s="29"/>
      <c r="D114" s="165" t="s">
        <v>99</v>
      </c>
      <c r="E114" s="29"/>
      <c r="F114" s="166" t="s">
        <v>160</v>
      </c>
      <c r="G114" s="29"/>
      <c r="H114" s="29"/>
      <c r="I114" s="91"/>
      <c r="J114" s="29"/>
      <c r="K114" s="29"/>
      <c r="L114" s="32"/>
      <c r="M114" s="167"/>
      <c r="N114" s="53"/>
      <c r="O114" s="53"/>
      <c r="P114" s="53"/>
      <c r="Q114" s="53"/>
      <c r="R114" s="53"/>
      <c r="S114" s="53"/>
      <c r="T114" s="54"/>
      <c r="AT114" s="11" t="s">
        <v>99</v>
      </c>
      <c r="AU114" s="11" t="s">
        <v>69</v>
      </c>
    </row>
    <row r="115" spans="2:65" s="1" customFormat="1" ht="16.5" customHeight="1">
      <c r="B115" s="28"/>
      <c r="C115" s="153" t="s">
        <v>162</v>
      </c>
      <c r="D115" s="153" t="s">
        <v>94</v>
      </c>
      <c r="E115" s="154" t="s">
        <v>163</v>
      </c>
      <c r="F115" s="155" t="s">
        <v>164</v>
      </c>
      <c r="G115" s="156" t="s">
        <v>135</v>
      </c>
      <c r="H115" s="157">
        <v>1</v>
      </c>
      <c r="I115" s="158"/>
      <c r="J115" s="159">
        <f>ROUND(I115*H115,2)</f>
        <v>0</v>
      </c>
      <c r="K115" s="155" t="s">
        <v>1</v>
      </c>
      <c r="L115" s="32"/>
      <c r="M115" s="160" t="s">
        <v>1</v>
      </c>
      <c r="N115" s="161" t="s">
        <v>36</v>
      </c>
      <c r="O115" s="53"/>
      <c r="P115" s="162">
        <f>O115*H115</f>
        <v>0</v>
      </c>
      <c r="Q115" s="162">
        <v>0</v>
      </c>
      <c r="R115" s="162">
        <f>Q115*H115</f>
        <v>0</v>
      </c>
      <c r="S115" s="162">
        <v>0</v>
      </c>
      <c r="T115" s="163">
        <f>S115*H115</f>
        <v>0</v>
      </c>
      <c r="AR115" s="11" t="s">
        <v>97</v>
      </c>
      <c r="AT115" s="11" t="s">
        <v>94</v>
      </c>
      <c r="AU115" s="11" t="s">
        <v>69</v>
      </c>
      <c r="AY115" s="11" t="s">
        <v>93</v>
      </c>
      <c r="BE115" s="164">
        <f>IF(N115="základní",J115,0)</f>
        <v>0</v>
      </c>
      <c r="BF115" s="164">
        <f>IF(N115="snížená",J115,0)</f>
        <v>0</v>
      </c>
      <c r="BG115" s="164">
        <f>IF(N115="zákl. přenesená",J115,0)</f>
        <v>0</v>
      </c>
      <c r="BH115" s="164">
        <f>IF(N115="sníž. přenesená",J115,0)</f>
        <v>0</v>
      </c>
      <c r="BI115" s="164">
        <f>IF(N115="nulová",J115,0)</f>
        <v>0</v>
      </c>
      <c r="BJ115" s="11" t="s">
        <v>69</v>
      </c>
      <c r="BK115" s="164">
        <f>ROUND(I115*H115,2)</f>
        <v>0</v>
      </c>
      <c r="BL115" s="11" t="s">
        <v>97</v>
      </c>
      <c r="BM115" s="11" t="s">
        <v>165</v>
      </c>
    </row>
    <row r="116" spans="2:47" s="1" customFormat="1" ht="12">
      <c r="B116" s="28"/>
      <c r="C116" s="29"/>
      <c r="D116" s="165" t="s">
        <v>99</v>
      </c>
      <c r="E116" s="29"/>
      <c r="F116" s="166" t="s">
        <v>164</v>
      </c>
      <c r="G116" s="29"/>
      <c r="H116" s="29"/>
      <c r="I116" s="91"/>
      <c r="J116" s="29"/>
      <c r="K116" s="29"/>
      <c r="L116" s="32"/>
      <c r="M116" s="167"/>
      <c r="N116" s="53"/>
      <c r="O116" s="53"/>
      <c r="P116" s="53"/>
      <c r="Q116" s="53"/>
      <c r="R116" s="53"/>
      <c r="S116" s="53"/>
      <c r="T116" s="54"/>
      <c r="AT116" s="11" t="s">
        <v>99</v>
      </c>
      <c r="AU116" s="11" t="s">
        <v>69</v>
      </c>
    </row>
    <row r="117" spans="2:65" s="1" customFormat="1" ht="16.5" customHeight="1">
      <c r="B117" s="28"/>
      <c r="C117" s="153" t="s">
        <v>138</v>
      </c>
      <c r="D117" s="153" t="s">
        <v>94</v>
      </c>
      <c r="E117" s="154" t="s">
        <v>166</v>
      </c>
      <c r="F117" s="155" t="s">
        <v>167</v>
      </c>
      <c r="G117" s="156" t="s">
        <v>135</v>
      </c>
      <c r="H117" s="157">
        <v>1</v>
      </c>
      <c r="I117" s="158"/>
      <c r="J117" s="159">
        <f>ROUND(I117*H117,2)</f>
        <v>0</v>
      </c>
      <c r="K117" s="155" t="s">
        <v>1</v>
      </c>
      <c r="L117" s="32"/>
      <c r="M117" s="160" t="s">
        <v>1</v>
      </c>
      <c r="N117" s="161" t="s">
        <v>36</v>
      </c>
      <c r="O117" s="53"/>
      <c r="P117" s="162">
        <f>O117*H117</f>
        <v>0</v>
      </c>
      <c r="Q117" s="162">
        <v>0</v>
      </c>
      <c r="R117" s="162">
        <f>Q117*H117</f>
        <v>0</v>
      </c>
      <c r="S117" s="162">
        <v>0</v>
      </c>
      <c r="T117" s="163">
        <f>S117*H117</f>
        <v>0</v>
      </c>
      <c r="AR117" s="11" t="s">
        <v>97</v>
      </c>
      <c r="AT117" s="11" t="s">
        <v>94</v>
      </c>
      <c r="AU117" s="11" t="s">
        <v>69</v>
      </c>
      <c r="AY117" s="11" t="s">
        <v>93</v>
      </c>
      <c r="BE117" s="164">
        <f>IF(N117="základní",J117,0)</f>
        <v>0</v>
      </c>
      <c r="BF117" s="164">
        <f>IF(N117="snížená",J117,0)</f>
        <v>0</v>
      </c>
      <c r="BG117" s="164">
        <f>IF(N117="zákl. přenesená",J117,0)</f>
        <v>0</v>
      </c>
      <c r="BH117" s="164">
        <f>IF(N117="sníž. přenesená",J117,0)</f>
        <v>0</v>
      </c>
      <c r="BI117" s="164">
        <f>IF(N117="nulová",J117,0)</f>
        <v>0</v>
      </c>
      <c r="BJ117" s="11" t="s">
        <v>69</v>
      </c>
      <c r="BK117" s="164">
        <f>ROUND(I117*H117,2)</f>
        <v>0</v>
      </c>
      <c r="BL117" s="11" t="s">
        <v>97</v>
      </c>
      <c r="BM117" s="11" t="s">
        <v>168</v>
      </c>
    </row>
    <row r="118" spans="2:47" s="1" customFormat="1" ht="12">
      <c r="B118" s="28"/>
      <c r="C118" s="29"/>
      <c r="D118" s="165" t="s">
        <v>99</v>
      </c>
      <c r="E118" s="29"/>
      <c r="F118" s="166" t="s">
        <v>167</v>
      </c>
      <c r="G118" s="29"/>
      <c r="H118" s="29"/>
      <c r="I118" s="91"/>
      <c r="J118" s="29"/>
      <c r="K118" s="29"/>
      <c r="L118" s="32"/>
      <c r="M118" s="167"/>
      <c r="N118" s="53"/>
      <c r="O118" s="53"/>
      <c r="P118" s="53"/>
      <c r="Q118" s="53"/>
      <c r="R118" s="53"/>
      <c r="S118" s="53"/>
      <c r="T118" s="54"/>
      <c r="AT118" s="11" t="s">
        <v>99</v>
      </c>
      <c r="AU118" s="11" t="s">
        <v>69</v>
      </c>
    </row>
    <row r="119" spans="2:65" s="1" customFormat="1" ht="16.5" customHeight="1">
      <c r="B119" s="28"/>
      <c r="C119" s="153" t="s">
        <v>141</v>
      </c>
      <c r="D119" s="153" t="s">
        <v>94</v>
      </c>
      <c r="E119" s="154" t="s">
        <v>169</v>
      </c>
      <c r="F119" s="155" t="s">
        <v>170</v>
      </c>
      <c r="G119" s="156" t="s">
        <v>171</v>
      </c>
      <c r="H119" s="157">
        <v>1</v>
      </c>
      <c r="I119" s="158"/>
      <c r="J119" s="159">
        <f>ROUND(I119*H119,2)</f>
        <v>0</v>
      </c>
      <c r="K119" s="155" t="s">
        <v>1</v>
      </c>
      <c r="L119" s="32"/>
      <c r="M119" s="160" t="s">
        <v>1</v>
      </c>
      <c r="N119" s="161" t="s">
        <v>36</v>
      </c>
      <c r="O119" s="53"/>
      <c r="P119" s="162">
        <f>O119*H119</f>
        <v>0</v>
      </c>
      <c r="Q119" s="162">
        <v>0</v>
      </c>
      <c r="R119" s="162">
        <f>Q119*H119</f>
        <v>0</v>
      </c>
      <c r="S119" s="162">
        <v>0</v>
      </c>
      <c r="T119" s="163">
        <f>S119*H119</f>
        <v>0</v>
      </c>
      <c r="AR119" s="11" t="s">
        <v>97</v>
      </c>
      <c r="AT119" s="11" t="s">
        <v>94</v>
      </c>
      <c r="AU119" s="11" t="s">
        <v>69</v>
      </c>
      <c r="AY119" s="11" t="s">
        <v>93</v>
      </c>
      <c r="BE119" s="164">
        <f>IF(N119="základní",J119,0)</f>
        <v>0</v>
      </c>
      <c r="BF119" s="164">
        <f>IF(N119="snížená",J119,0)</f>
        <v>0</v>
      </c>
      <c r="BG119" s="164">
        <f>IF(N119="zákl. přenesená",J119,0)</f>
        <v>0</v>
      </c>
      <c r="BH119" s="164">
        <f>IF(N119="sníž. přenesená",J119,0)</f>
        <v>0</v>
      </c>
      <c r="BI119" s="164">
        <f>IF(N119="nulová",J119,0)</f>
        <v>0</v>
      </c>
      <c r="BJ119" s="11" t="s">
        <v>69</v>
      </c>
      <c r="BK119" s="164">
        <f>ROUND(I119*H119,2)</f>
        <v>0</v>
      </c>
      <c r="BL119" s="11" t="s">
        <v>97</v>
      </c>
      <c r="BM119" s="11" t="s">
        <v>172</v>
      </c>
    </row>
    <row r="120" spans="2:47" s="1" customFormat="1" ht="12">
      <c r="B120" s="28"/>
      <c r="C120" s="29"/>
      <c r="D120" s="165" t="s">
        <v>99</v>
      </c>
      <c r="E120" s="29"/>
      <c r="F120" s="166" t="s">
        <v>170</v>
      </c>
      <c r="G120" s="29"/>
      <c r="H120" s="29"/>
      <c r="I120" s="91"/>
      <c r="J120" s="29"/>
      <c r="K120" s="29"/>
      <c r="L120" s="32"/>
      <c r="M120" s="167"/>
      <c r="N120" s="53"/>
      <c r="O120" s="53"/>
      <c r="P120" s="53"/>
      <c r="Q120" s="53"/>
      <c r="R120" s="53"/>
      <c r="S120" s="53"/>
      <c r="T120" s="54"/>
      <c r="AT120" s="11" t="s">
        <v>99</v>
      </c>
      <c r="AU120" s="11" t="s">
        <v>69</v>
      </c>
    </row>
    <row r="121" spans="2:65" s="1" customFormat="1" ht="16.5" customHeight="1">
      <c r="B121" s="28"/>
      <c r="C121" s="153" t="s">
        <v>145</v>
      </c>
      <c r="D121" s="153" t="s">
        <v>94</v>
      </c>
      <c r="E121" s="154" t="s">
        <v>173</v>
      </c>
      <c r="F121" s="155" t="s">
        <v>174</v>
      </c>
      <c r="G121" s="156" t="s">
        <v>171</v>
      </c>
      <c r="H121" s="157">
        <v>1</v>
      </c>
      <c r="I121" s="158"/>
      <c r="J121" s="159">
        <f>ROUND(I121*H121,2)</f>
        <v>0</v>
      </c>
      <c r="K121" s="155" t="s">
        <v>1</v>
      </c>
      <c r="L121" s="32"/>
      <c r="M121" s="160" t="s">
        <v>1</v>
      </c>
      <c r="N121" s="161" t="s">
        <v>36</v>
      </c>
      <c r="O121" s="53"/>
      <c r="P121" s="162">
        <f>O121*H121</f>
        <v>0</v>
      </c>
      <c r="Q121" s="162">
        <v>0</v>
      </c>
      <c r="R121" s="162">
        <f>Q121*H121</f>
        <v>0</v>
      </c>
      <c r="S121" s="162">
        <v>0</v>
      </c>
      <c r="T121" s="163">
        <f>S121*H121</f>
        <v>0</v>
      </c>
      <c r="AR121" s="11" t="s">
        <v>97</v>
      </c>
      <c r="AT121" s="11" t="s">
        <v>94</v>
      </c>
      <c r="AU121" s="11" t="s">
        <v>69</v>
      </c>
      <c r="AY121" s="11" t="s">
        <v>93</v>
      </c>
      <c r="BE121" s="164">
        <f>IF(N121="základní",J121,0)</f>
        <v>0</v>
      </c>
      <c r="BF121" s="164">
        <f>IF(N121="snížená",J121,0)</f>
        <v>0</v>
      </c>
      <c r="BG121" s="164">
        <f>IF(N121="zákl. přenesená",J121,0)</f>
        <v>0</v>
      </c>
      <c r="BH121" s="164">
        <f>IF(N121="sníž. přenesená",J121,0)</f>
        <v>0</v>
      </c>
      <c r="BI121" s="164">
        <f>IF(N121="nulová",J121,0)</f>
        <v>0</v>
      </c>
      <c r="BJ121" s="11" t="s">
        <v>69</v>
      </c>
      <c r="BK121" s="164">
        <f>ROUND(I121*H121,2)</f>
        <v>0</v>
      </c>
      <c r="BL121" s="11" t="s">
        <v>97</v>
      </c>
      <c r="BM121" s="11" t="s">
        <v>175</v>
      </c>
    </row>
    <row r="122" spans="2:47" s="1" customFormat="1" ht="12">
      <c r="B122" s="28"/>
      <c r="C122" s="29"/>
      <c r="D122" s="165" t="s">
        <v>99</v>
      </c>
      <c r="E122" s="29"/>
      <c r="F122" s="166" t="s">
        <v>174</v>
      </c>
      <c r="G122" s="29"/>
      <c r="H122" s="29"/>
      <c r="I122" s="91"/>
      <c r="J122" s="29"/>
      <c r="K122" s="29"/>
      <c r="L122" s="32"/>
      <c r="M122" s="167"/>
      <c r="N122" s="53"/>
      <c r="O122" s="53"/>
      <c r="P122" s="53"/>
      <c r="Q122" s="53"/>
      <c r="R122" s="53"/>
      <c r="S122" s="53"/>
      <c r="T122" s="54"/>
      <c r="AT122" s="11" t="s">
        <v>99</v>
      </c>
      <c r="AU122" s="11" t="s">
        <v>69</v>
      </c>
    </row>
    <row r="123" spans="2:65" s="1" customFormat="1" ht="16.5" customHeight="1">
      <c r="B123" s="28"/>
      <c r="C123" s="153" t="s">
        <v>149</v>
      </c>
      <c r="D123" s="153" t="s">
        <v>94</v>
      </c>
      <c r="E123" s="154" t="s">
        <v>176</v>
      </c>
      <c r="F123" s="155" t="s">
        <v>177</v>
      </c>
      <c r="G123" s="156" t="s">
        <v>171</v>
      </c>
      <c r="H123" s="157">
        <v>1</v>
      </c>
      <c r="I123" s="158"/>
      <c r="J123" s="159">
        <f>ROUND(I123*H123,2)</f>
        <v>0</v>
      </c>
      <c r="K123" s="155" t="s">
        <v>1</v>
      </c>
      <c r="L123" s="32"/>
      <c r="M123" s="160" t="s">
        <v>1</v>
      </c>
      <c r="N123" s="161" t="s">
        <v>36</v>
      </c>
      <c r="O123" s="53"/>
      <c r="P123" s="162">
        <f>O123*H123</f>
        <v>0</v>
      </c>
      <c r="Q123" s="162">
        <v>0</v>
      </c>
      <c r="R123" s="162">
        <f>Q123*H123</f>
        <v>0</v>
      </c>
      <c r="S123" s="162">
        <v>0</v>
      </c>
      <c r="T123" s="163">
        <f>S123*H123</f>
        <v>0</v>
      </c>
      <c r="AR123" s="11" t="s">
        <v>97</v>
      </c>
      <c r="AT123" s="11" t="s">
        <v>94</v>
      </c>
      <c r="AU123" s="11" t="s">
        <v>69</v>
      </c>
      <c r="AY123" s="11" t="s">
        <v>93</v>
      </c>
      <c r="BE123" s="164">
        <f>IF(N123="základní",J123,0)</f>
        <v>0</v>
      </c>
      <c r="BF123" s="164">
        <f>IF(N123="snížená",J123,0)</f>
        <v>0</v>
      </c>
      <c r="BG123" s="164">
        <f>IF(N123="zákl. přenesená",J123,0)</f>
        <v>0</v>
      </c>
      <c r="BH123" s="164">
        <f>IF(N123="sníž. přenesená",J123,0)</f>
        <v>0</v>
      </c>
      <c r="BI123" s="164">
        <f>IF(N123="nulová",J123,0)</f>
        <v>0</v>
      </c>
      <c r="BJ123" s="11" t="s">
        <v>69</v>
      </c>
      <c r="BK123" s="164">
        <f>ROUND(I123*H123,2)</f>
        <v>0</v>
      </c>
      <c r="BL123" s="11" t="s">
        <v>97</v>
      </c>
      <c r="BM123" s="11" t="s">
        <v>178</v>
      </c>
    </row>
    <row r="124" spans="2:47" s="1" customFormat="1" ht="12">
      <c r="B124" s="28"/>
      <c r="C124" s="29"/>
      <c r="D124" s="165" t="s">
        <v>99</v>
      </c>
      <c r="E124" s="29"/>
      <c r="F124" s="166" t="s">
        <v>177</v>
      </c>
      <c r="G124" s="29"/>
      <c r="H124" s="29"/>
      <c r="I124" s="91"/>
      <c r="J124" s="29"/>
      <c r="K124" s="29"/>
      <c r="L124" s="32"/>
      <c r="M124" s="167"/>
      <c r="N124" s="53"/>
      <c r="O124" s="53"/>
      <c r="P124" s="53"/>
      <c r="Q124" s="53"/>
      <c r="R124" s="53"/>
      <c r="S124" s="53"/>
      <c r="T124" s="54"/>
      <c r="AT124" s="11" t="s">
        <v>99</v>
      </c>
      <c r="AU124" s="11" t="s">
        <v>69</v>
      </c>
    </row>
    <row r="125" spans="2:65" s="1" customFormat="1" ht="16.5" customHeight="1">
      <c r="B125" s="28"/>
      <c r="C125" s="153" t="s">
        <v>8</v>
      </c>
      <c r="D125" s="153" t="s">
        <v>94</v>
      </c>
      <c r="E125" s="154" t="s">
        <v>179</v>
      </c>
      <c r="F125" s="155" t="s">
        <v>180</v>
      </c>
      <c r="G125" s="156" t="s">
        <v>135</v>
      </c>
      <c r="H125" s="157">
        <v>1</v>
      </c>
      <c r="I125" s="158"/>
      <c r="J125" s="159">
        <f>ROUND(I125*H125,2)</f>
        <v>0</v>
      </c>
      <c r="K125" s="155" t="s">
        <v>1</v>
      </c>
      <c r="L125" s="32"/>
      <c r="M125" s="160" t="s">
        <v>1</v>
      </c>
      <c r="N125" s="161" t="s">
        <v>36</v>
      </c>
      <c r="O125" s="53"/>
      <c r="P125" s="162">
        <f>O125*H125</f>
        <v>0</v>
      </c>
      <c r="Q125" s="162">
        <v>0</v>
      </c>
      <c r="R125" s="162">
        <f>Q125*H125</f>
        <v>0</v>
      </c>
      <c r="S125" s="162">
        <v>0</v>
      </c>
      <c r="T125" s="163">
        <f>S125*H125</f>
        <v>0</v>
      </c>
      <c r="AR125" s="11" t="s">
        <v>97</v>
      </c>
      <c r="AT125" s="11" t="s">
        <v>94</v>
      </c>
      <c r="AU125" s="11" t="s">
        <v>69</v>
      </c>
      <c r="AY125" s="11" t="s">
        <v>93</v>
      </c>
      <c r="BE125" s="164">
        <f>IF(N125="základní",J125,0)</f>
        <v>0</v>
      </c>
      <c r="BF125" s="164">
        <f>IF(N125="snížená",J125,0)</f>
        <v>0</v>
      </c>
      <c r="BG125" s="164">
        <f>IF(N125="zákl. přenesená",J125,0)</f>
        <v>0</v>
      </c>
      <c r="BH125" s="164">
        <f>IF(N125="sníž. přenesená",J125,0)</f>
        <v>0</v>
      </c>
      <c r="BI125" s="164">
        <f>IF(N125="nulová",J125,0)</f>
        <v>0</v>
      </c>
      <c r="BJ125" s="11" t="s">
        <v>69</v>
      </c>
      <c r="BK125" s="164">
        <f>ROUND(I125*H125,2)</f>
        <v>0</v>
      </c>
      <c r="BL125" s="11" t="s">
        <v>97</v>
      </c>
      <c r="BM125" s="11" t="s">
        <v>181</v>
      </c>
    </row>
    <row r="126" spans="2:47" s="1" customFormat="1" ht="12">
      <c r="B126" s="28"/>
      <c r="C126" s="29"/>
      <c r="D126" s="165" t="s">
        <v>99</v>
      </c>
      <c r="E126" s="29"/>
      <c r="F126" s="166" t="s">
        <v>180</v>
      </c>
      <c r="G126" s="29"/>
      <c r="H126" s="29"/>
      <c r="I126" s="91"/>
      <c r="J126" s="29"/>
      <c r="K126" s="29"/>
      <c r="L126" s="32"/>
      <c r="M126" s="167"/>
      <c r="N126" s="53"/>
      <c r="O126" s="53"/>
      <c r="P126" s="53"/>
      <c r="Q126" s="53"/>
      <c r="R126" s="53"/>
      <c r="S126" s="53"/>
      <c r="T126" s="54"/>
      <c r="AT126" s="11" t="s">
        <v>99</v>
      </c>
      <c r="AU126" s="11" t="s">
        <v>69</v>
      </c>
    </row>
    <row r="127" spans="2:65" s="1" customFormat="1" ht="16.5" customHeight="1">
      <c r="B127" s="28"/>
      <c r="C127" s="153" t="s">
        <v>97</v>
      </c>
      <c r="D127" s="153" t="s">
        <v>94</v>
      </c>
      <c r="E127" s="154" t="s">
        <v>182</v>
      </c>
      <c r="F127" s="155" t="s">
        <v>183</v>
      </c>
      <c r="G127" s="156" t="s">
        <v>135</v>
      </c>
      <c r="H127" s="157">
        <v>1</v>
      </c>
      <c r="I127" s="158"/>
      <c r="J127" s="159">
        <f>ROUND(I127*H127,2)</f>
        <v>0</v>
      </c>
      <c r="K127" s="155" t="s">
        <v>1</v>
      </c>
      <c r="L127" s="32"/>
      <c r="M127" s="160" t="s">
        <v>1</v>
      </c>
      <c r="N127" s="161" t="s">
        <v>36</v>
      </c>
      <c r="O127" s="53"/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AR127" s="11" t="s">
        <v>97</v>
      </c>
      <c r="AT127" s="11" t="s">
        <v>94</v>
      </c>
      <c r="AU127" s="11" t="s">
        <v>69</v>
      </c>
      <c r="AY127" s="11" t="s">
        <v>93</v>
      </c>
      <c r="BE127" s="164">
        <f>IF(N127="základní",J127,0)</f>
        <v>0</v>
      </c>
      <c r="BF127" s="164">
        <f>IF(N127="snížená",J127,0)</f>
        <v>0</v>
      </c>
      <c r="BG127" s="164">
        <f>IF(N127="zákl. přenesená",J127,0)</f>
        <v>0</v>
      </c>
      <c r="BH127" s="164">
        <f>IF(N127="sníž. přenesená",J127,0)</f>
        <v>0</v>
      </c>
      <c r="BI127" s="164">
        <f>IF(N127="nulová",J127,0)</f>
        <v>0</v>
      </c>
      <c r="BJ127" s="11" t="s">
        <v>69</v>
      </c>
      <c r="BK127" s="164">
        <f>ROUND(I127*H127,2)</f>
        <v>0</v>
      </c>
      <c r="BL127" s="11" t="s">
        <v>97</v>
      </c>
      <c r="BM127" s="11" t="s">
        <v>184</v>
      </c>
    </row>
    <row r="128" spans="2:47" s="1" customFormat="1" ht="12">
      <c r="B128" s="28"/>
      <c r="C128" s="29"/>
      <c r="D128" s="165" t="s">
        <v>99</v>
      </c>
      <c r="E128" s="29"/>
      <c r="F128" s="166" t="s">
        <v>183</v>
      </c>
      <c r="G128" s="29"/>
      <c r="H128" s="29"/>
      <c r="I128" s="91"/>
      <c r="J128" s="29"/>
      <c r="K128" s="29"/>
      <c r="L128" s="32"/>
      <c r="M128" s="167"/>
      <c r="N128" s="53"/>
      <c r="O128" s="53"/>
      <c r="P128" s="53"/>
      <c r="Q128" s="53"/>
      <c r="R128" s="53"/>
      <c r="S128" s="53"/>
      <c r="T128" s="54"/>
      <c r="AT128" s="11" t="s">
        <v>99</v>
      </c>
      <c r="AU128" s="11" t="s">
        <v>69</v>
      </c>
    </row>
    <row r="129" spans="2:65" s="1" customFormat="1" ht="16.5" customHeight="1">
      <c r="B129" s="28"/>
      <c r="C129" s="153" t="s">
        <v>159</v>
      </c>
      <c r="D129" s="153" t="s">
        <v>94</v>
      </c>
      <c r="E129" s="154" t="s">
        <v>185</v>
      </c>
      <c r="F129" s="155" t="s">
        <v>186</v>
      </c>
      <c r="G129" s="156" t="s">
        <v>135</v>
      </c>
      <c r="H129" s="157">
        <v>1</v>
      </c>
      <c r="I129" s="158"/>
      <c r="J129" s="159">
        <f>ROUND(I129*H129,2)</f>
        <v>0</v>
      </c>
      <c r="K129" s="155" t="s">
        <v>1</v>
      </c>
      <c r="L129" s="32"/>
      <c r="M129" s="160" t="s">
        <v>1</v>
      </c>
      <c r="N129" s="161" t="s">
        <v>36</v>
      </c>
      <c r="O129" s="53"/>
      <c r="P129" s="162">
        <f>O129*H129</f>
        <v>0</v>
      </c>
      <c r="Q129" s="162">
        <v>0</v>
      </c>
      <c r="R129" s="162">
        <f>Q129*H129</f>
        <v>0</v>
      </c>
      <c r="S129" s="162">
        <v>0</v>
      </c>
      <c r="T129" s="163">
        <f>S129*H129</f>
        <v>0</v>
      </c>
      <c r="AR129" s="11" t="s">
        <v>97</v>
      </c>
      <c r="AT129" s="11" t="s">
        <v>94</v>
      </c>
      <c r="AU129" s="11" t="s">
        <v>69</v>
      </c>
      <c r="AY129" s="11" t="s">
        <v>93</v>
      </c>
      <c r="BE129" s="164">
        <f>IF(N129="základní",J129,0)</f>
        <v>0</v>
      </c>
      <c r="BF129" s="164">
        <f>IF(N129="snížená",J129,0)</f>
        <v>0</v>
      </c>
      <c r="BG129" s="164">
        <f>IF(N129="zákl. přenesená",J129,0)</f>
        <v>0</v>
      </c>
      <c r="BH129" s="164">
        <f>IF(N129="sníž. přenesená",J129,0)</f>
        <v>0</v>
      </c>
      <c r="BI129" s="164">
        <f>IF(N129="nulová",J129,0)</f>
        <v>0</v>
      </c>
      <c r="BJ129" s="11" t="s">
        <v>69</v>
      </c>
      <c r="BK129" s="164">
        <f>ROUND(I129*H129,2)</f>
        <v>0</v>
      </c>
      <c r="BL129" s="11" t="s">
        <v>97</v>
      </c>
      <c r="BM129" s="11" t="s">
        <v>187</v>
      </c>
    </row>
    <row r="130" spans="2:47" s="1" customFormat="1" ht="12">
      <c r="B130" s="28"/>
      <c r="C130" s="29"/>
      <c r="D130" s="165" t="s">
        <v>99</v>
      </c>
      <c r="E130" s="29"/>
      <c r="F130" s="166" t="s">
        <v>186</v>
      </c>
      <c r="G130" s="29"/>
      <c r="H130" s="29"/>
      <c r="I130" s="91"/>
      <c r="J130" s="29"/>
      <c r="K130" s="29"/>
      <c r="L130" s="32"/>
      <c r="M130" s="167"/>
      <c r="N130" s="53"/>
      <c r="O130" s="53"/>
      <c r="P130" s="53"/>
      <c r="Q130" s="53"/>
      <c r="R130" s="53"/>
      <c r="S130" s="53"/>
      <c r="T130" s="54"/>
      <c r="AT130" s="11" t="s">
        <v>99</v>
      </c>
      <c r="AU130" s="11" t="s">
        <v>69</v>
      </c>
    </row>
    <row r="131" spans="2:65" s="1" customFormat="1" ht="16.5" customHeight="1">
      <c r="B131" s="28"/>
      <c r="C131" s="153" t="s">
        <v>163</v>
      </c>
      <c r="D131" s="153" t="s">
        <v>94</v>
      </c>
      <c r="E131" s="154" t="s">
        <v>188</v>
      </c>
      <c r="F131" s="155" t="s">
        <v>189</v>
      </c>
      <c r="G131" s="156" t="s">
        <v>135</v>
      </c>
      <c r="H131" s="157">
        <v>1</v>
      </c>
      <c r="I131" s="158"/>
      <c r="J131" s="159">
        <f>ROUND(I131*H131,2)</f>
        <v>0</v>
      </c>
      <c r="K131" s="155" t="s">
        <v>1</v>
      </c>
      <c r="L131" s="32"/>
      <c r="M131" s="160" t="s">
        <v>1</v>
      </c>
      <c r="N131" s="161" t="s">
        <v>36</v>
      </c>
      <c r="O131" s="53"/>
      <c r="P131" s="162">
        <f>O131*H131</f>
        <v>0</v>
      </c>
      <c r="Q131" s="162">
        <v>0</v>
      </c>
      <c r="R131" s="162">
        <f>Q131*H131</f>
        <v>0</v>
      </c>
      <c r="S131" s="162">
        <v>0</v>
      </c>
      <c r="T131" s="163">
        <f>S131*H131</f>
        <v>0</v>
      </c>
      <c r="AR131" s="11" t="s">
        <v>97</v>
      </c>
      <c r="AT131" s="11" t="s">
        <v>94</v>
      </c>
      <c r="AU131" s="11" t="s">
        <v>69</v>
      </c>
      <c r="AY131" s="11" t="s">
        <v>93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1" t="s">
        <v>69</v>
      </c>
      <c r="BK131" s="164">
        <f>ROUND(I131*H131,2)</f>
        <v>0</v>
      </c>
      <c r="BL131" s="11" t="s">
        <v>97</v>
      </c>
      <c r="BM131" s="11" t="s">
        <v>190</v>
      </c>
    </row>
    <row r="132" spans="2:47" s="1" customFormat="1" ht="12">
      <c r="B132" s="28"/>
      <c r="C132" s="29"/>
      <c r="D132" s="165" t="s">
        <v>99</v>
      </c>
      <c r="E132" s="29"/>
      <c r="F132" s="166" t="s">
        <v>189</v>
      </c>
      <c r="G132" s="29"/>
      <c r="H132" s="29"/>
      <c r="I132" s="91"/>
      <c r="J132" s="29"/>
      <c r="K132" s="29"/>
      <c r="L132" s="32"/>
      <c r="M132" s="167"/>
      <c r="N132" s="53"/>
      <c r="O132" s="53"/>
      <c r="P132" s="53"/>
      <c r="Q132" s="53"/>
      <c r="R132" s="53"/>
      <c r="S132" s="53"/>
      <c r="T132" s="54"/>
      <c r="AT132" s="11" t="s">
        <v>99</v>
      </c>
      <c r="AU132" s="11" t="s">
        <v>69</v>
      </c>
    </row>
    <row r="133" spans="2:63" s="9" customFormat="1" ht="25.9" customHeight="1">
      <c r="B133" s="139"/>
      <c r="C133" s="140"/>
      <c r="D133" s="141" t="s">
        <v>63</v>
      </c>
      <c r="E133" s="142" t="s">
        <v>191</v>
      </c>
      <c r="F133" s="142" t="s">
        <v>192</v>
      </c>
      <c r="G133" s="140"/>
      <c r="H133" s="140"/>
      <c r="I133" s="143"/>
      <c r="J133" s="144">
        <f>BK133</f>
        <v>0</v>
      </c>
      <c r="K133" s="140"/>
      <c r="L133" s="145"/>
      <c r="M133" s="146"/>
      <c r="N133" s="147"/>
      <c r="O133" s="147"/>
      <c r="P133" s="148">
        <f>SUM(P134:P141)</f>
        <v>0</v>
      </c>
      <c r="Q133" s="147"/>
      <c r="R133" s="148">
        <f>SUM(R134:R141)</f>
        <v>0</v>
      </c>
      <c r="S133" s="147"/>
      <c r="T133" s="149">
        <f>SUM(T134:T141)</f>
        <v>0</v>
      </c>
      <c r="AR133" s="150" t="s">
        <v>69</v>
      </c>
      <c r="AT133" s="151" t="s">
        <v>63</v>
      </c>
      <c r="AU133" s="151" t="s">
        <v>64</v>
      </c>
      <c r="AY133" s="150" t="s">
        <v>93</v>
      </c>
      <c r="BK133" s="152">
        <f>SUM(BK134:BK141)</f>
        <v>0</v>
      </c>
    </row>
    <row r="134" spans="2:65" s="1" customFormat="1" ht="16.5" customHeight="1">
      <c r="B134" s="28"/>
      <c r="C134" s="153" t="s">
        <v>193</v>
      </c>
      <c r="D134" s="153" t="s">
        <v>94</v>
      </c>
      <c r="E134" s="154" t="s">
        <v>194</v>
      </c>
      <c r="F134" s="155" t="s">
        <v>195</v>
      </c>
      <c r="G134" s="156" t="s">
        <v>122</v>
      </c>
      <c r="H134" s="157">
        <v>1</v>
      </c>
      <c r="I134" s="158"/>
      <c r="J134" s="159">
        <f>ROUND(I134*H134,2)</f>
        <v>0</v>
      </c>
      <c r="K134" s="214" t="s">
        <v>1</v>
      </c>
      <c r="L134" s="32"/>
      <c r="M134" s="160" t="s">
        <v>1</v>
      </c>
      <c r="N134" s="161" t="s">
        <v>36</v>
      </c>
      <c r="O134" s="53"/>
      <c r="P134" s="162">
        <f>O134*H134</f>
        <v>0</v>
      </c>
      <c r="Q134" s="162">
        <v>0</v>
      </c>
      <c r="R134" s="162">
        <f>Q134*H134</f>
        <v>0</v>
      </c>
      <c r="S134" s="162">
        <v>0</v>
      </c>
      <c r="T134" s="163">
        <f>S134*H134</f>
        <v>0</v>
      </c>
      <c r="AR134" s="11" t="s">
        <v>108</v>
      </c>
      <c r="AT134" s="11" t="s">
        <v>94</v>
      </c>
      <c r="AU134" s="11" t="s">
        <v>69</v>
      </c>
      <c r="AY134" s="11" t="s">
        <v>93</v>
      </c>
      <c r="BE134" s="164">
        <f>IF(N134="základní",J134,0)</f>
        <v>0</v>
      </c>
      <c r="BF134" s="164">
        <f>IF(N134="snížená",J134,0)</f>
        <v>0</v>
      </c>
      <c r="BG134" s="164">
        <f>IF(N134="zákl. přenesená",J134,0)</f>
        <v>0</v>
      </c>
      <c r="BH134" s="164">
        <f>IF(N134="sníž. přenesená",J134,0)</f>
        <v>0</v>
      </c>
      <c r="BI134" s="164">
        <f>IF(N134="nulová",J134,0)</f>
        <v>0</v>
      </c>
      <c r="BJ134" s="11" t="s">
        <v>69</v>
      </c>
      <c r="BK134" s="164">
        <f>ROUND(I134*H134,2)</f>
        <v>0</v>
      </c>
      <c r="BL134" s="11" t="s">
        <v>108</v>
      </c>
      <c r="BM134" s="11" t="s">
        <v>196</v>
      </c>
    </row>
    <row r="135" spans="2:47" s="1" customFormat="1" ht="68.25">
      <c r="B135" s="28"/>
      <c r="C135" s="29"/>
      <c r="D135" s="165" t="s">
        <v>99</v>
      </c>
      <c r="E135" s="29"/>
      <c r="F135" s="166" t="s">
        <v>197</v>
      </c>
      <c r="G135" s="29"/>
      <c r="H135" s="29"/>
      <c r="I135" s="91"/>
      <c r="J135" s="29"/>
      <c r="K135" s="215"/>
      <c r="L135" s="32"/>
      <c r="M135" s="167"/>
      <c r="N135" s="53"/>
      <c r="O135" s="53"/>
      <c r="P135" s="53"/>
      <c r="Q135" s="53"/>
      <c r="R135" s="53"/>
      <c r="S135" s="53"/>
      <c r="T135" s="54"/>
      <c r="AT135" s="11" t="s">
        <v>99</v>
      </c>
      <c r="AU135" s="11" t="s">
        <v>69</v>
      </c>
    </row>
    <row r="136" spans="2:65" s="1" customFormat="1" ht="16.5" customHeight="1">
      <c r="B136" s="28"/>
      <c r="C136" s="153" t="s">
        <v>198</v>
      </c>
      <c r="D136" s="153" t="s">
        <v>94</v>
      </c>
      <c r="E136" s="154" t="s">
        <v>199</v>
      </c>
      <c r="F136" s="155" t="s">
        <v>200</v>
      </c>
      <c r="G136" s="156" t="s">
        <v>122</v>
      </c>
      <c r="H136" s="157">
        <v>1</v>
      </c>
      <c r="I136" s="158"/>
      <c r="J136" s="159">
        <f>ROUND(I136*H136,2)</f>
        <v>0</v>
      </c>
      <c r="K136" s="155" t="s">
        <v>1</v>
      </c>
      <c r="L136" s="32"/>
      <c r="M136" s="160" t="s">
        <v>1</v>
      </c>
      <c r="N136" s="161" t="s">
        <v>36</v>
      </c>
      <c r="O136" s="53"/>
      <c r="P136" s="162">
        <f>O136*H136</f>
        <v>0</v>
      </c>
      <c r="Q136" s="162">
        <v>0</v>
      </c>
      <c r="R136" s="162">
        <f>Q136*H136</f>
        <v>0</v>
      </c>
      <c r="S136" s="162">
        <v>0</v>
      </c>
      <c r="T136" s="163">
        <f>S136*H136</f>
        <v>0</v>
      </c>
      <c r="AR136" s="11" t="s">
        <v>108</v>
      </c>
      <c r="AT136" s="11" t="s">
        <v>94</v>
      </c>
      <c r="AU136" s="11" t="s">
        <v>69</v>
      </c>
      <c r="AY136" s="11" t="s">
        <v>93</v>
      </c>
      <c r="BE136" s="164">
        <f>IF(N136="základní",J136,0)</f>
        <v>0</v>
      </c>
      <c r="BF136" s="164">
        <f>IF(N136="snížená",J136,0)</f>
        <v>0</v>
      </c>
      <c r="BG136" s="164">
        <f>IF(N136="zákl. přenesená",J136,0)</f>
        <v>0</v>
      </c>
      <c r="BH136" s="164">
        <f>IF(N136="sníž. přenesená",J136,0)</f>
        <v>0</v>
      </c>
      <c r="BI136" s="164">
        <f>IF(N136="nulová",J136,0)</f>
        <v>0</v>
      </c>
      <c r="BJ136" s="11" t="s">
        <v>69</v>
      </c>
      <c r="BK136" s="164">
        <f>ROUND(I136*H136,2)</f>
        <v>0</v>
      </c>
      <c r="BL136" s="11" t="s">
        <v>108</v>
      </c>
      <c r="BM136" s="11" t="s">
        <v>201</v>
      </c>
    </row>
    <row r="137" spans="2:47" s="1" customFormat="1" ht="12">
      <c r="B137" s="28"/>
      <c r="C137" s="29"/>
      <c r="D137" s="165" t="s">
        <v>99</v>
      </c>
      <c r="E137" s="29"/>
      <c r="F137" s="166" t="s">
        <v>200</v>
      </c>
      <c r="G137" s="29"/>
      <c r="H137" s="29"/>
      <c r="I137" s="91"/>
      <c r="J137" s="29"/>
      <c r="K137" s="29"/>
      <c r="L137" s="32"/>
      <c r="M137" s="167"/>
      <c r="N137" s="53"/>
      <c r="O137" s="53"/>
      <c r="P137" s="53"/>
      <c r="Q137" s="53"/>
      <c r="R137" s="53"/>
      <c r="S137" s="53"/>
      <c r="T137" s="54"/>
      <c r="AT137" s="11" t="s">
        <v>99</v>
      </c>
      <c r="AU137" s="11" t="s">
        <v>69</v>
      </c>
    </row>
    <row r="138" spans="2:65" s="1" customFormat="1" ht="16.5" customHeight="1">
      <c r="B138" s="28"/>
      <c r="C138" s="153" t="s">
        <v>202</v>
      </c>
      <c r="D138" s="153" t="s">
        <v>94</v>
      </c>
      <c r="E138" s="154" t="s">
        <v>203</v>
      </c>
      <c r="F138" s="155" t="s">
        <v>204</v>
      </c>
      <c r="G138" s="156" t="s">
        <v>205</v>
      </c>
      <c r="H138" s="157">
        <v>1</v>
      </c>
      <c r="I138" s="158"/>
      <c r="J138" s="159">
        <f>ROUND(I138*H138,2)</f>
        <v>0</v>
      </c>
      <c r="K138" s="155" t="s">
        <v>1</v>
      </c>
      <c r="L138" s="32"/>
      <c r="M138" s="160" t="s">
        <v>1</v>
      </c>
      <c r="N138" s="161" t="s">
        <v>36</v>
      </c>
      <c r="O138" s="53"/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AR138" s="11" t="s">
        <v>108</v>
      </c>
      <c r="AT138" s="11" t="s">
        <v>94</v>
      </c>
      <c r="AU138" s="11" t="s">
        <v>69</v>
      </c>
      <c r="AY138" s="11" t="s">
        <v>93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11" t="s">
        <v>69</v>
      </c>
      <c r="BK138" s="164">
        <f>ROUND(I138*H138,2)</f>
        <v>0</v>
      </c>
      <c r="BL138" s="11" t="s">
        <v>108</v>
      </c>
      <c r="BM138" s="11" t="s">
        <v>206</v>
      </c>
    </row>
    <row r="139" spans="2:47" s="1" customFormat="1" ht="12">
      <c r="B139" s="28"/>
      <c r="C139" s="29"/>
      <c r="D139" s="165" t="s">
        <v>99</v>
      </c>
      <c r="E139" s="29"/>
      <c r="F139" s="166" t="s">
        <v>204</v>
      </c>
      <c r="G139" s="29"/>
      <c r="H139" s="29"/>
      <c r="I139" s="91"/>
      <c r="J139" s="29"/>
      <c r="K139" s="29"/>
      <c r="L139" s="32"/>
      <c r="M139" s="167"/>
      <c r="N139" s="53"/>
      <c r="O139" s="53"/>
      <c r="P139" s="53"/>
      <c r="Q139" s="53"/>
      <c r="R139" s="53"/>
      <c r="S139" s="53"/>
      <c r="T139" s="54"/>
      <c r="AT139" s="11" t="s">
        <v>99</v>
      </c>
      <c r="AU139" s="11" t="s">
        <v>69</v>
      </c>
    </row>
    <row r="140" spans="2:65" s="1" customFormat="1" ht="16.5" customHeight="1">
      <c r="B140" s="28"/>
      <c r="C140" s="153" t="s">
        <v>207</v>
      </c>
      <c r="D140" s="153" t="s">
        <v>94</v>
      </c>
      <c r="E140" s="154" t="s">
        <v>208</v>
      </c>
      <c r="F140" s="155" t="s">
        <v>209</v>
      </c>
      <c r="G140" s="156" t="s">
        <v>205</v>
      </c>
      <c r="H140" s="157">
        <v>1</v>
      </c>
      <c r="I140" s="158"/>
      <c r="J140" s="159">
        <f>ROUND(I140*H140,2)</f>
        <v>0</v>
      </c>
      <c r="K140" s="155" t="s">
        <v>1</v>
      </c>
      <c r="L140" s="32"/>
      <c r="M140" s="160" t="s">
        <v>1</v>
      </c>
      <c r="N140" s="161" t="s">
        <v>36</v>
      </c>
      <c r="O140" s="53"/>
      <c r="P140" s="162">
        <f>O140*H140</f>
        <v>0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AR140" s="11" t="s">
        <v>108</v>
      </c>
      <c r="AT140" s="11" t="s">
        <v>94</v>
      </c>
      <c r="AU140" s="11" t="s">
        <v>69</v>
      </c>
      <c r="AY140" s="11" t="s">
        <v>93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1" t="s">
        <v>69</v>
      </c>
      <c r="BK140" s="164">
        <f>ROUND(I140*H140,2)</f>
        <v>0</v>
      </c>
      <c r="BL140" s="11" t="s">
        <v>108</v>
      </c>
      <c r="BM140" s="11" t="s">
        <v>210</v>
      </c>
    </row>
    <row r="141" spans="2:47" s="1" customFormat="1" ht="12">
      <c r="B141" s="28"/>
      <c r="C141" s="29"/>
      <c r="D141" s="165" t="s">
        <v>99</v>
      </c>
      <c r="E141" s="29"/>
      <c r="F141" s="166" t="s">
        <v>209</v>
      </c>
      <c r="G141" s="29"/>
      <c r="H141" s="29"/>
      <c r="I141" s="91"/>
      <c r="J141" s="29"/>
      <c r="K141" s="29"/>
      <c r="L141" s="32"/>
      <c r="M141" s="168"/>
      <c r="N141" s="169"/>
      <c r="O141" s="169"/>
      <c r="P141" s="169"/>
      <c r="Q141" s="169"/>
      <c r="R141" s="169"/>
      <c r="S141" s="169"/>
      <c r="T141" s="170"/>
      <c r="AT141" s="11" t="s">
        <v>99</v>
      </c>
      <c r="AU141" s="11" t="s">
        <v>69</v>
      </c>
    </row>
    <row r="142" spans="2:12" s="1" customFormat="1" ht="6.95" customHeight="1">
      <c r="B142" s="40"/>
      <c r="C142" s="41"/>
      <c r="D142" s="41"/>
      <c r="E142" s="41"/>
      <c r="F142" s="41"/>
      <c r="G142" s="41"/>
      <c r="H142" s="41"/>
      <c r="I142" s="113"/>
      <c r="J142" s="41"/>
      <c r="K142" s="41"/>
      <c r="L142" s="32"/>
    </row>
  </sheetData>
  <sheetProtection algorithmName="SHA-512" hashValue="BEWFg/3J4yOM3R5UCIxi8rj2OqFAXeCyUw7B8BY22yMc2VdaMiOoHtqhkQeMj71UjV17vIMv0dIyuTVOdUhLiA==" saltValue="LlMcvcX4HfdeOGyuZ5hpbw==" spinCount="100000" sheet="1" objects="1" scenarios="1" formatColumns="0" formatRows="0" autoFilter="0"/>
  <autoFilter ref="C75:K141"/>
  <mergeCells count="11">
    <mergeCell ref="K134:K135"/>
    <mergeCell ref="L2:V2"/>
    <mergeCell ref="F10:F11"/>
    <mergeCell ref="F48:F49"/>
    <mergeCell ref="F70:F71"/>
    <mergeCell ref="K78:K79"/>
    <mergeCell ref="E7:H7"/>
    <mergeCell ref="E16:H16"/>
    <mergeCell ref="E25:H25"/>
    <mergeCell ref="E46:H46"/>
    <mergeCell ref="E68:H6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4F07A-1940-46AB-8793-4297B154C589}">
  <dimension ref="A2:AE5"/>
  <sheetViews>
    <sheetView workbookViewId="0" topLeftCell="A1">
      <selection activeCell="L31" sqref="L31"/>
    </sheetView>
  </sheetViews>
  <sheetFormatPr defaultColWidth="9.140625" defaultRowHeight="12"/>
  <sheetData>
    <row r="2" spans="1:31" ht="18.75" customHeight="1">
      <c r="A2" s="205" t="s">
        <v>213</v>
      </c>
      <c r="B2" s="205"/>
      <c r="C2" s="205"/>
      <c r="D2" s="205"/>
      <c r="E2" s="205"/>
      <c r="F2" s="205"/>
      <c r="G2" s="205"/>
      <c r="H2" s="205"/>
      <c r="I2" s="205"/>
      <c r="J2" s="205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</row>
    <row r="4" spans="1:10" ht="12">
      <c r="A4" s="221" t="str">
        <f>'Rekapitulace '!K8</f>
        <v>Výzkumného a výukového centra Univerzity Karlovy, Lékařské a Farmaceutické fakulty v Hradci Králové, na adrese Zborovská 2089, 500 03 Hradec Králové.</v>
      </c>
      <c r="B4" s="221"/>
      <c r="C4" s="221"/>
      <c r="D4" s="221"/>
      <c r="E4" s="221"/>
      <c r="F4" s="221"/>
      <c r="G4" s="221"/>
      <c r="H4" s="221"/>
      <c r="I4" s="221"/>
      <c r="J4" s="221"/>
    </row>
    <row r="5" spans="1:10" ht="12">
      <c r="A5" s="221"/>
      <c r="B5" s="221"/>
      <c r="C5" s="221"/>
      <c r="D5" s="221"/>
      <c r="E5" s="221"/>
      <c r="F5" s="221"/>
      <c r="G5" s="221"/>
      <c r="H5" s="221"/>
      <c r="I5" s="221"/>
      <c r="J5" s="221"/>
    </row>
  </sheetData>
  <sheetProtection algorithmName="SHA-512" hashValue="ebwxiqzDtkKDjODB6bAeABetig9X4mO2qaVVY1aazUNS42NETHOPH7XMRnftdvYHx3cn7TGPipPvTpXWFbyLAQ==" saltValue="ewuyNeMeEzxk2y/R/mNmaA==" spinCount="100000" sheet="1" objects="1" scenarios="1"/>
  <mergeCells count="2">
    <mergeCell ref="A2:J2"/>
    <mergeCell ref="A4:J5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DESKTOP-9EIGDR0\Martin Brácha</dc:creator>
  <cp:keywords/>
  <dc:description/>
  <cp:lastModifiedBy>Martin Brácha</cp:lastModifiedBy>
  <dcterms:created xsi:type="dcterms:W3CDTF">2020-05-28T07:10:18Z</dcterms:created>
  <dcterms:modified xsi:type="dcterms:W3CDTF">2020-05-28T07:59:55Z</dcterms:modified>
  <cp:category/>
  <cp:version/>
  <cp:contentType/>
  <cp:contentStatus/>
</cp:coreProperties>
</file>