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00 - VRN" sheetId="2" r:id="rId2"/>
    <sheet name="202001 - Vivárium" sheetId="3" r:id="rId3"/>
    <sheet name="202002 - Ústav Farmakolog..." sheetId="4" r:id="rId4"/>
    <sheet name="202003 - Ústav Lékařské b..." sheetId="5" r:id="rId5"/>
    <sheet name="202004 - Ústav Amatomie" sheetId="6" r:id="rId6"/>
    <sheet name="202005 - PTO - oprava" sheetId="7" r:id="rId7"/>
    <sheet name="202007 - Ústav Patologick..." sheetId="8" r:id="rId8"/>
    <sheet name="202008 - Seminární místnosti" sheetId="9" r:id="rId9"/>
    <sheet name="202009 - Gastroprovoz " sheetId="10" r:id="rId10"/>
  </sheets>
  <definedNames>
    <definedName name="_xlnm.Print_Area" localSheetId="0">'Rekapitulace stavby'!$D$4:$AO$36,'Rekapitulace stavby'!$C$42:$AQ$64</definedName>
    <definedName name="_xlnm._FilterDatabase" localSheetId="1" hidden="1">'202000 - VRN'!$C$82:$K$93</definedName>
    <definedName name="_xlnm.Print_Area" localSheetId="1">'202000 - VRN'!$C$4:$J$39,'202000 - VRN'!$C$45:$J$64,'202000 - VRN'!$C$70:$K$93</definedName>
    <definedName name="_xlnm._FilterDatabase" localSheetId="2" hidden="1">'202001 - Vivárium'!$C$93:$K$429</definedName>
    <definedName name="_xlnm.Print_Area" localSheetId="2">'202001 - Vivárium'!$C$4:$J$39,'202001 - Vivárium'!$C$45:$J$75,'202001 - Vivárium'!$C$81:$K$429</definedName>
    <definedName name="_xlnm._FilterDatabase" localSheetId="3" hidden="1">'202002 - Ústav Farmakolog...'!$C$91:$K$278</definedName>
    <definedName name="_xlnm.Print_Area" localSheetId="3">'202002 - Ústav Farmakolog...'!$C$4:$J$39,'202002 - Ústav Farmakolog...'!$C$45:$J$73,'202002 - Ústav Farmakolog...'!$C$79:$K$278</definedName>
    <definedName name="_xlnm._FilterDatabase" localSheetId="4" hidden="1">'202003 - Ústav Lékařské b...'!$C$96:$K$411</definedName>
    <definedName name="_xlnm.Print_Area" localSheetId="4">'202003 - Ústav Lékařské b...'!$C$4:$J$39,'202003 - Ústav Lékařské b...'!$C$45:$J$78,'202003 - Ústav Lékařské b...'!$C$84:$K$411</definedName>
    <definedName name="_xlnm._FilterDatabase" localSheetId="5" hidden="1">'202004 - Ústav Amatomie'!$C$84:$K$177</definedName>
    <definedName name="_xlnm.Print_Area" localSheetId="5">'202004 - Ústav Amatomie'!$C$4:$J$39,'202004 - Ústav Amatomie'!$C$45:$J$66,'202004 - Ústav Amatomie'!$C$72:$K$177</definedName>
    <definedName name="_xlnm._FilterDatabase" localSheetId="6" hidden="1">'202005 - PTO - oprava'!$C$86:$K$164</definedName>
    <definedName name="_xlnm.Print_Area" localSheetId="6">'202005 - PTO - oprava'!$C$4:$J$39,'202005 - PTO - oprava'!$C$45:$J$68,'202005 - PTO - oprava'!$C$74:$K$164</definedName>
    <definedName name="_xlnm._FilterDatabase" localSheetId="7" hidden="1">'202007 - Ústav Patologick...'!$C$85:$K$275</definedName>
    <definedName name="_xlnm.Print_Area" localSheetId="7">'202007 - Ústav Patologick...'!$C$4:$J$39,'202007 - Ústav Patologick...'!$C$45:$J$67,'202007 - Ústav Patologick...'!$C$73:$K$275</definedName>
    <definedName name="_xlnm._FilterDatabase" localSheetId="8" hidden="1">'202008 - Seminární místnosti'!$C$103:$K$607</definedName>
    <definedName name="_xlnm.Print_Area" localSheetId="8">'202008 - Seminární místnosti'!$C$4:$J$39,'202008 - Seminární místnosti'!$C$45:$J$85,'202008 - Seminární místnosti'!$C$91:$K$607</definedName>
    <definedName name="_xlnm._FilterDatabase" localSheetId="9" hidden="1">'202009 - Gastroprovoz '!$C$94:$K$364</definedName>
    <definedName name="_xlnm.Print_Area" localSheetId="9">'202009 - Gastroprovoz '!$C$4:$J$39,'202009 - Gastroprovoz '!$C$45:$J$76,'202009 - Gastroprovoz '!$C$82:$K$364</definedName>
    <definedName name="_xlnm.Print_Titles" localSheetId="0">'Rekapitulace stavby'!$52:$52</definedName>
    <definedName name="_xlnm.Print_Titles" localSheetId="1">'202000 - VRN'!$82:$82</definedName>
    <definedName name="_xlnm.Print_Titles" localSheetId="2">'202001 - Vivárium'!$93:$93</definedName>
    <definedName name="_xlnm.Print_Titles" localSheetId="3">'202002 - Ústav Farmakolog...'!$91:$91</definedName>
    <definedName name="_xlnm.Print_Titles" localSheetId="4">'202003 - Ústav Lékařské b...'!$96:$96</definedName>
    <definedName name="_xlnm.Print_Titles" localSheetId="5">'202004 - Ústav Amatomie'!$84:$84</definedName>
    <definedName name="_xlnm.Print_Titles" localSheetId="6">'202005 - PTO - oprava'!$86:$86</definedName>
    <definedName name="_xlnm.Print_Titles" localSheetId="7">'202007 - Ústav Patologick...'!$85:$85</definedName>
    <definedName name="_xlnm.Print_Titles" localSheetId="8">'202008 - Seminární místnosti'!$103:$103</definedName>
    <definedName name="_xlnm.Print_Titles" localSheetId="9">'202009 - Gastroprovoz '!$94:$94</definedName>
  </definedNames>
  <calcPr fullCalcOnLoad="1"/>
</workbook>
</file>

<file path=xl/sharedStrings.xml><?xml version="1.0" encoding="utf-8"?>
<sst xmlns="http://schemas.openxmlformats.org/spreadsheetml/2006/main" count="19330" uniqueCount="2683">
  <si>
    <t>Export Komplet</t>
  </si>
  <si>
    <t/>
  </si>
  <si>
    <t>2.0</t>
  </si>
  <si>
    <t>ZAMOK</t>
  </si>
  <si>
    <t>False</t>
  </si>
  <si>
    <t>{58d512e4-2412-4788-bdc5-86f242a9275c}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</si>
  <si>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</si>
  <si>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</si>
  <si>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</si>
  <si>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</si>
  <si>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</si>
  <si>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</si>
  <si>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</si>
  <si>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</si>
  <si>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03042020LF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</si>
  <si>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</si>
  <si>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</si>
  <si>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- požadavky 2020</t>
  </si>
  <si>
    <t>KSO:</t>
  </si>
  <si>
    <t>CC-CZ:</t>
  </si>
  <si>
    <t>Místo:</t>
  </si>
  <si>
    <t>Šimkova ul.</t>
  </si>
  <si>
    <t>Datum:</t>
  </si>
  <si>
    <t>20. 4. 2020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</si>
  <si>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</si>
  <si>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</si>
  <si>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</si>
  <si>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</si>
  <si>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</si>
  <si>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</si>
  <si>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</si>
  <si>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</si>
  <si>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</si>
  <si>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</si>
  <si>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</si>
  <si>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</si>
  <si>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</si>
  <si>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</si>
  <si>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</si>
  <si>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</si>
  <si>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</si>
  <si>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</si>
  <si>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</si>
  <si>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</si>
  <si>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</si>
  <si>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</si>
  <si>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</si>
  <si>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</si>
  <si>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</si>
  <si>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</si>
  <si>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</si>
  <si>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</si>
  <si>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</si>
  <si>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</si>
  <si>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</si>
  <si>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</si>
  <si>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</si>
  <si>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</si>
  <si>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</si>
  <si>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</si>
  <si>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</si>
  <si>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</si>
  <si>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</si>
  <si>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</si>
  <si>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</si>
  <si>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</si>
  <si>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</si>
  <si>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</si>
  <si>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</si>
  <si>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</si>
  <si>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</si>
  <si>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</si>
  <si>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</si>
  <si>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202000</t>
  </si>
  <si>
    <t>VRN</t>
  </si>
  <si>
    <t>STA</t>
  </si>
  <si>
    <t>1</t>
  </si>
  <si>
    <t>{b7022a98-b20c-4300-b679-5d90c57c5630}</t>
  </si>
  <si>
    <t>2</t>
  </si>
  <si>
    <t>202001</t>
  </si>
  <si>
    <t>Vivárium</t>
  </si>
  <si>
    <t>{3abaa9c6-3394-4b34-af73-fc1efce5158c}</t>
  </si>
  <si>
    <t>202002</t>
  </si>
  <si>
    <t>Ústav Farmakologie - buněčná laboratoř</t>
  </si>
  <si>
    <t>{d2b82ded-a8b4-4641-b399-ddb28127a89f}</t>
  </si>
  <si>
    <t>202003</t>
  </si>
  <si>
    <t>Ústav Lékařské biofyziky</t>
  </si>
  <si>
    <t>{1c4ef2e1-f51f-4cb4-86b6-ceba0f2e8fec}</t>
  </si>
  <si>
    <t>202004</t>
  </si>
  <si>
    <t>Ústav Amatomie</t>
  </si>
  <si>
    <t>{7c10e60b-38fe-4a94-b74c-26ed5ca49f6f}</t>
  </si>
  <si>
    <t>202005</t>
  </si>
  <si>
    <t>PTO - oprava</t>
  </si>
  <si>
    <t>{e83fb70d-5c51-4415-834c-303c8c65b0b4}</t>
  </si>
  <si>
    <t>202007</t>
  </si>
  <si>
    <t>Ústav Patologické fyziologie</t>
  </si>
  <si>
    <t>{da505a3e-4e98-4e1e-be1a-74a6c4d12c3f}</t>
  </si>
  <si>
    <t>202008</t>
  </si>
  <si>
    <t>Seminární místnosti</t>
  </si>
  <si>
    <t>{7eadf9f0-2c2b-4c21-9b1d-0182c6704475}</t>
  </si>
  <si>
    <t>202009</t>
  </si>
  <si>
    <t xml:space="preserve">Gastroprovoz </t>
  </si>
  <si>
    <t>{8c80cad5-df81-42e7-8ca8-ff80f52f2128}</t>
  </si>
  <si>
    <t>KRYCÍ LIST SOUPISU PRACÍ</t>
  </si>
  <si>
    <t>Objekt:</t>
  </si>
  <si>
    <t>202000 -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</si>
  <si>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</si>
  <si>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</si>
  <si>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</si>
  <si>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</si>
  <si>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</si>
  <si>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</si>
  <si>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</si>
  <si>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</si>
  <si>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</si>
  <si>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</si>
  <si>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</si>
  <si>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</si>
  <si>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</si>
  <si>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</si>
  <si>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</si>
  <si>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</si>
  <si>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</si>
  <si>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</si>
  <si>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</si>
  <si>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</si>
  <si>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</si>
  <si>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</si>
  <si>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</si>
  <si>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</si>
  <si>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</si>
  <si>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</si>
  <si>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</si>
  <si>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3</t>
  </si>
  <si>
    <t>K</t>
  </si>
  <si>
    <t>013254000</t>
  </si>
  <si>
    <t>Dokumentace skutečného provedení stavby</t>
  </si>
  <si>
    <t>kpl</t>
  </si>
  <si>
    <t>CS ÚRS 2019 01</t>
  </si>
  <si>
    <t>1024</t>
  </si>
  <si>
    <t>1880855069</t>
  </si>
  <si>
    <t>PP</t>
  </si>
  <si>
    <t>VRN3</t>
  </si>
  <si>
    <t>Zařízení staveniště</t>
  </si>
  <si>
    <t>030001000</t>
  </si>
  <si>
    <t>ks</t>
  </si>
  <si>
    <t>-1614411600</t>
  </si>
  <si>
    <t>VRN7</t>
  </si>
  <si>
    <t>Provozní vlivy</t>
  </si>
  <si>
    <t>070001000</t>
  </si>
  <si>
    <t>1402262764</t>
  </si>
  <si>
    <t>202001 - Vivárium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</si>
  <si>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</si>
  <si>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</si>
  <si>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</si>
  <si>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</si>
  <si>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</si>
  <si>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</si>
  <si>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</si>
  <si>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</si>
  <si>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</si>
  <si>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</si>
  <si>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</si>
  <si>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</si>
  <si>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</si>
  <si>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</si>
  <si>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</si>
  <si>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</si>
  <si>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</si>
  <si>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</si>
  <si>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94</t>
  </si>
  <si>
    <t>317941121</t>
  </si>
  <si>
    <t>Osazování ocelových válcovaných nosníků na zdivu I, IE, U, UE nebo L do č 12</t>
  </si>
  <si>
    <t>t</t>
  </si>
  <si>
    <t>4</t>
  </si>
  <si>
    <t>1310611115</t>
  </si>
  <si>
    <t>Osazování ocelových válcovaných nosníků na zdivu  I nebo IE nebo U nebo UE nebo L do č. 12 nebo výšky do 120 mm</t>
  </si>
  <si>
    <t>95</t>
  </si>
  <si>
    <t>M</t>
  </si>
  <si>
    <t>13011055</t>
  </si>
  <si>
    <t>úhelník ocelový nerovnostranný jakost 11 375 100x50x6mm</t>
  </si>
  <si>
    <t>8</t>
  </si>
  <si>
    <t>124542746</t>
  </si>
  <si>
    <t>14</t>
  </si>
  <si>
    <t>340239212</t>
  </si>
  <si>
    <t>Zazdívka otvorů v příčkách nebo stěnách plochy do 4 m2 cihlami plnými tl přes 100 mm</t>
  </si>
  <si>
    <t>m2</t>
  </si>
  <si>
    <t>1592395731</t>
  </si>
  <si>
    <t>Zazdívka otvorů v příčkách nebo stěnách cihlami plnými pálenými plochy přes 1 m2 do 4 m2, tloušťky přes 100 mm</t>
  </si>
  <si>
    <t>VV</t>
  </si>
  <si>
    <t>0,9*2*2*2</t>
  </si>
  <si>
    <t>0,9*4+0,8*2*2</t>
  </si>
  <si>
    <t>1,24*2*2</t>
  </si>
  <si>
    <t>Součet</t>
  </si>
  <si>
    <t>Vodorovné konstrukce</t>
  </si>
  <si>
    <t>40</t>
  </si>
  <si>
    <t>434311114</t>
  </si>
  <si>
    <t>Schodišťové stupně dusané na terén z betonu tř. C 16/20 bez potěru</t>
  </si>
  <si>
    <t>m</t>
  </si>
  <si>
    <t>1299906825</t>
  </si>
  <si>
    <t>Stupně dusané z betonu prostého nebo prokládaného kamenem  na terén nebo na desku bez potěru, se zahlazením povrchu tř. C 16/20</t>
  </si>
  <si>
    <t>41</t>
  </si>
  <si>
    <t>434351141</t>
  </si>
  <si>
    <t>Zřízení bednění stupňů přímočarých schodišť</t>
  </si>
  <si>
    <t>-1968506158</t>
  </si>
  <si>
    <t>Bednění stupňů  betonovaných na podstupňové desce nebo na terénu půdorysně přímočarých zřízení</t>
  </si>
  <si>
    <t>1*0,2+0,3*0,2*2</t>
  </si>
  <si>
    <t>42</t>
  </si>
  <si>
    <t>434351142</t>
  </si>
  <si>
    <t>Odstranění bednění stupňů přímočarých schodišť</t>
  </si>
  <si>
    <t>1701328565</t>
  </si>
  <si>
    <t>Bednění stupňů  betonovaných na podstupňové desce nebo na terénu půdorysně přímočarých odstranění</t>
  </si>
  <si>
    <t>6</t>
  </si>
  <si>
    <t>Úpravy povrchů, podlahy a osazování výplní</t>
  </si>
  <si>
    <t>51</t>
  </si>
  <si>
    <t>611325121</t>
  </si>
  <si>
    <t>Vápenocementová štuková omítka rýh ve stropech šířky do 150 mm</t>
  </si>
  <si>
    <t>-2042027663</t>
  </si>
  <si>
    <t>Vápenocementová omítka rýh štuková ve stropech, šířky rýhy do 150 mm</t>
  </si>
  <si>
    <t>56*0,15</t>
  </si>
  <si>
    <t>13,5*2*0,15</t>
  </si>
  <si>
    <t>612135011</t>
  </si>
  <si>
    <t>Vyrovnání podkladu vnitřních stěn tmelem tl do 2 mm</t>
  </si>
  <si>
    <t>-1007388378</t>
  </si>
  <si>
    <t>Vyrovnání nerovností podkladu vnitřních omítaných ploch  tmelem, tloušťky do 2 mm stěn</t>
  </si>
  <si>
    <t>(4,74*2+3,23*2)*2,75</t>
  </si>
  <si>
    <t>(3,22*2+1,74*4+8,8*2)*2,75</t>
  </si>
  <si>
    <t>(3,965*2+4,8*2)*2,75</t>
  </si>
  <si>
    <t>(3,41*2+4,62*2)*2,75</t>
  </si>
  <si>
    <t>17</t>
  </si>
  <si>
    <t>612325121</t>
  </si>
  <si>
    <t>Vápenocementová štuková omítka rýh ve stěnách šířky do 150 mm</t>
  </si>
  <si>
    <t>-716884745</t>
  </si>
  <si>
    <t>Vápenocementová omítka rýh štuková ve stěnách, šířky rýhy do 150 mm</t>
  </si>
  <si>
    <t>(101+148,5)*0,15</t>
  </si>
  <si>
    <t>(13,22*4+3*6*2)*0,15</t>
  </si>
  <si>
    <t>18</t>
  </si>
  <si>
    <t>619995001</t>
  </si>
  <si>
    <t>Začištění omítek kolem oken, dveří, podlah nebo obkladů</t>
  </si>
  <si>
    <t>1488427399</t>
  </si>
  <si>
    <t>Začištění omítek (s dodáním hmot)  kolem oken, dveří, podlah, obkladů apod.</t>
  </si>
  <si>
    <t>1,5+2*2</t>
  </si>
  <si>
    <t>1+2*2*3</t>
  </si>
  <si>
    <t>24</t>
  </si>
  <si>
    <t>622143002</t>
  </si>
  <si>
    <t>Montáž omítkových plastových nebo pozinkovaných dilatačních profilů</t>
  </si>
  <si>
    <t>1049468149</t>
  </si>
  <si>
    <t>Montáž omítkových profilů  plastových nebo pozinkovaných, upevněných vtlačením do podkladní vrstvy nebo přibitím dilatačních s tkaninou</t>
  </si>
  <si>
    <t>13,22*4</t>
  </si>
  <si>
    <t>13,5*2</t>
  </si>
  <si>
    <t>25</t>
  </si>
  <si>
    <t>55343014</t>
  </si>
  <si>
    <t>profil omítkový dilatační pro omítky venkovní 12mm</t>
  </si>
  <si>
    <t>-1338189158</t>
  </si>
  <si>
    <t>79,88*1,05 'Přepočtené koeficientem množství</t>
  </si>
  <si>
    <t>19</t>
  </si>
  <si>
    <t>642944121</t>
  </si>
  <si>
    <t>Osazování ocelových zárubní dodatečné pl do 2,5 m2</t>
  </si>
  <si>
    <t>kus</t>
  </si>
  <si>
    <t>-619446137</t>
  </si>
  <si>
    <t>Osazení ocelových dveřních zárubní lisovaných nebo z úhelníků dodatečně  s vybetonováním prahu, plochy do 2,5 m2</t>
  </si>
  <si>
    <t>20</t>
  </si>
  <si>
    <t>55331104</t>
  </si>
  <si>
    <t>zárubeň ocelová pro běžné zdění hranatý profil 95 800 levá,pravá</t>
  </si>
  <si>
    <t>1248120676</t>
  </si>
  <si>
    <t>55331106</t>
  </si>
  <si>
    <t>zárubeň ocelová pro běžné zdění hranatý profil 95 900 levá,pravá</t>
  </si>
  <si>
    <t>-387902256</t>
  </si>
  <si>
    <t>93</t>
  </si>
  <si>
    <t>642952221</t>
  </si>
  <si>
    <t>Osazování dřevěných hoblovaných dveřních zárubní a rámů dodatečné pl přes 2,5 m2</t>
  </si>
  <si>
    <t>1137732124</t>
  </si>
  <si>
    <t>Osazení dřevěných dveřních zárubní a rámů dodatečně  hoblovaných, plochy přes 2,5 m2</t>
  </si>
  <si>
    <t>9</t>
  </si>
  <si>
    <t>Ostatní konstrukce a práce, bourání</t>
  </si>
  <si>
    <t>22</t>
  </si>
  <si>
    <t>952902021</t>
  </si>
  <si>
    <t>Čištění budov zametení hladkých podlah</t>
  </si>
  <si>
    <t>316445454</t>
  </si>
  <si>
    <t>Čištění budov při provádění oprav a udržovacích prací  podlah hladkých zametením</t>
  </si>
  <si>
    <t>(12,95+14,11+3,91+11,1+6,05+15,93)*4</t>
  </si>
  <si>
    <t>23</t>
  </si>
  <si>
    <t>952902031</t>
  </si>
  <si>
    <t>Čištění budov omytí hladkých podlah</t>
  </si>
  <si>
    <t>-1136725200</t>
  </si>
  <si>
    <t>Čištění budov při provádění oprav a udržovacích prací  podlah hladkých omytím</t>
  </si>
  <si>
    <t>(12,95+14,11+3,91+11,1+6,05+15,93)*2</t>
  </si>
  <si>
    <t>962032241</t>
  </si>
  <si>
    <t>Bourání zdiva z cihel pálených nebo vápenopískových na MC přes 1 m3</t>
  </si>
  <si>
    <t>m3</t>
  </si>
  <si>
    <t>256682767</t>
  </si>
  <si>
    <t>Bourání zdiva nadzákladového z cihel nebo tvárnic  z cihel pálených nebo vápenopískových, na maltu cementovou, objemu přes 1 m3</t>
  </si>
  <si>
    <t>0,2*2,5*3</t>
  </si>
  <si>
    <t>0,7*3*0,2</t>
  </si>
  <si>
    <t>(0,4+0,4)*3*0,2</t>
  </si>
  <si>
    <t>92</t>
  </si>
  <si>
    <t>962081131</t>
  </si>
  <si>
    <t>Bourání příček ze skleněných tvárnic tl do 100 mm</t>
  </si>
  <si>
    <t>-114001676</t>
  </si>
  <si>
    <t>Bourání zdiva příček nebo vybourání otvorů  ze skleněných tvárnic, tl. do 100 mm</t>
  </si>
  <si>
    <t>2*0,7</t>
  </si>
  <si>
    <t>39</t>
  </si>
  <si>
    <t>963042819</t>
  </si>
  <si>
    <t>Bourání schodišťových stupňů betonových zhotovených na místě</t>
  </si>
  <si>
    <t>-2087704591</t>
  </si>
  <si>
    <t>Bourání schodišťových stupňů betonových  zhotovených na místě</t>
  </si>
  <si>
    <t>965046111</t>
  </si>
  <si>
    <t>Broušení stávajících betonových podlah úběr do 3 mm</t>
  </si>
  <si>
    <t>-1292695715</t>
  </si>
  <si>
    <t>12,95+14,11+3,91+11,1+6,05+15,93</t>
  </si>
  <si>
    <t>965046119</t>
  </si>
  <si>
    <t>Příplatek k broušení stávajících betonových podlah za každý další 1 mm úběru</t>
  </si>
  <si>
    <t>1122929858</t>
  </si>
  <si>
    <t>Broušení stávajících betonových podlah Příplatek k ceně za každý další 1 mm úběru</t>
  </si>
  <si>
    <t>64,05*5 'Přepočtené koeficientem množství</t>
  </si>
  <si>
    <t>968062456</t>
  </si>
  <si>
    <t>Vybourání dřevěných dveřních zárubní pl přes 2 m2</t>
  </si>
  <si>
    <t>827938353</t>
  </si>
  <si>
    <t>Vybourání dřevěných rámů oken s křídly, dveřních zárubní, vrat, stěn, ostění nebo obkladů  dveřních zárubní, plochy přes 2 m2</t>
  </si>
  <si>
    <t>0,9*2*2</t>
  </si>
  <si>
    <t>0,9*2+0,8*2</t>
  </si>
  <si>
    <t>1,24*2</t>
  </si>
  <si>
    <t>91</t>
  </si>
  <si>
    <t>968072456</t>
  </si>
  <si>
    <t>Vybourání kovových dveřních zárubní pl přes 2 m2</t>
  </si>
  <si>
    <t>-56753385</t>
  </si>
  <si>
    <t>Vybourání kovových rámů oken s křídly, dveřních zárubní, vrat, stěn, ostění nebo obkladů  dveřních zárubní, plochy přes 2 m2</t>
  </si>
  <si>
    <t>1,8*2</t>
  </si>
  <si>
    <t>971033651</t>
  </si>
  <si>
    <t>Vybourání otvorů ve zdivu cihelném pl do 4 m2 na MVC nebo MV tl do 600 mm</t>
  </si>
  <si>
    <t>1620525403</t>
  </si>
  <si>
    <t>Vybourání otvorů ve zdivu základovém nebo nadzákladovém z cihel, tvárnic, příčkovek  z cihel pálených na maltu vápennou nebo vápenocementovou plochy do 4 m2, tl. do 600 mm</t>
  </si>
  <si>
    <t>2,1*1*0,65</t>
  </si>
  <si>
    <t>1,5*0,3*2,5</t>
  </si>
  <si>
    <t>2,1*1,1*0,55</t>
  </si>
  <si>
    <t>2,1*1*0,7</t>
  </si>
  <si>
    <t>2,1*1*0,4</t>
  </si>
  <si>
    <t>12</t>
  </si>
  <si>
    <t>974082216</t>
  </si>
  <si>
    <t>Vysekání rýh pro vodiče v omítce MC stěn š do 150 mm</t>
  </si>
  <si>
    <t>-389089275</t>
  </si>
  <si>
    <t>Vysekání rýh pro vodiče  v omítce cementové stěn, šířky do 150 mm</t>
  </si>
  <si>
    <t>101+148,5</t>
  </si>
  <si>
    <t>13,22*4+3*6*2</t>
  </si>
  <si>
    <t>13</t>
  </si>
  <si>
    <t>974082276</t>
  </si>
  <si>
    <t>Vysekání rýh pro vodiče v omítce MC stropů š do 150 mm</t>
  </si>
  <si>
    <t>-1296445702</t>
  </si>
  <si>
    <t>Vysekání rýh pro vodiče  v omítce cementové stropů nebo kleneb, šířky do 150 mm</t>
  </si>
  <si>
    <t>56</t>
  </si>
  <si>
    <t>11</t>
  </si>
  <si>
    <t>978035123</t>
  </si>
  <si>
    <t>Odsekání tenkovrstvé omítky odsekáním v rozsahu do 30%</t>
  </si>
  <si>
    <t>787024494</t>
  </si>
  <si>
    <t>Odstranění tenkovrstvých omítek nebo štuku tloušťky přes 2 mm odsekáním, rozsahu přes 10 do 30%</t>
  </si>
  <si>
    <t>7</t>
  </si>
  <si>
    <t>978059511</t>
  </si>
  <si>
    <t>Odsekání a odebrání obkladů stěn z vnitřních obkládaček plochy do 1 m2</t>
  </si>
  <si>
    <t>825245430</t>
  </si>
  <si>
    <t>Odsekání obkladů  stěn včetně otlučení podkladní omítky až na zdivo z obkládaček vnitřních, z jakýchkoliv materiálů, plochy do 1 m2</t>
  </si>
  <si>
    <t>(3,41*2+3,26*2+1*4+2,1*3+2*1)*2</t>
  </si>
  <si>
    <t>997</t>
  </si>
  <si>
    <t>Přesun sutě</t>
  </si>
  <si>
    <t>70</t>
  </si>
  <si>
    <t>997013211</t>
  </si>
  <si>
    <t>Vnitrostaveništní doprava suti a vybouraných hmot pro budovy v do 6 m ručně</t>
  </si>
  <si>
    <t>-425903901</t>
  </si>
  <si>
    <t>Vnitrostaveništní doprava suti a vybouraných hmot  vodorovně do 50 m svisle ručně (nošením po schodech) pro budovy a haly výšky do 6 m</t>
  </si>
  <si>
    <t>71</t>
  </si>
  <si>
    <t>997013219</t>
  </si>
  <si>
    <t>Příplatek k vnitrostaveništní dopravě suti a vybouraných hmot za zvětšenou dopravu suti ZKD 10 m</t>
  </si>
  <si>
    <t>-1258178885</t>
  </si>
  <si>
    <t>Vnitrostaveništní doprava suti a vybouraných hmot  vodorovně do 50 m Příplatek k cenám -3111 až -3217 za zvětšenou vodorovnou dopravu přes vymezenou dopravní vzdálenost za každých dalších i započatých 10 m</t>
  </si>
  <si>
    <t>23,109*20 'Přepočtené koeficientem množství</t>
  </si>
  <si>
    <t>74</t>
  </si>
  <si>
    <t>997013501</t>
  </si>
  <si>
    <t>Odvoz suti a vybouraných hmot na skládku nebo meziskládku do 1 km se složením</t>
  </si>
  <si>
    <t>1642213113</t>
  </si>
  <si>
    <t>Odvoz suti a vybouraných hmot na skládku nebo meziskládku  se složením, na vzdálenost do 1 km</t>
  </si>
  <si>
    <t>75</t>
  </si>
  <si>
    <t>997013509</t>
  </si>
  <si>
    <t>Příplatek k odvozu suti a vybouraných hmot na skládku ZKD 1 km přes 1 km</t>
  </si>
  <si>
    <t>1906310714</t>
  </si>
  <si>
    <t>Odvoz suti a vybouraných hmot na skládku nebo meziskládku  se složením, na vzdálenost Příplatek k ceně za každý další i započatý 1 km přes 1 km</t>
  </si>
  <si>
    <t>23,109*10 'Přepočtené koeficientem množství</t>
  </si>
  <si>
    <t>73</t>
  </si>
  <si>
    <t>997013831</t>
  </si>
  <si>
    <t>Poplatek za uložení na skládce (skládkovné) stavebního odpadu směsného kód odpadu 170 904</t>
  </si>
  <si>
    <t>-672268281</t>
  </si>
  <si>
    <t>Poplatek za uložení stavebního odpadu na skládce (skládkovné) směsného stavebního a demoličního zatříděného do Katalogu odpadů pod kódem 170 904</t>
  </si>
  <si>
    <t>PSV</t>
  </si>
  <si>
    <t>Práce a dodávky PSV</t>
  </si>
  <si>
    <t>721</t>
  </si>
  <si>
    <t>Zdravotechnika - vnitřní kanalizace</t>
  </si>
  <si>
    <t>89</t>
  </si>
  <si>
    <t>72101</t>
  </si>
  <si>
    <t>Instalatérské práce spojené s montáží kuch. linky, dřezu, odřezání potrubí topení.</t>
  </si>
  <si>
    <t>16</t>
  </si>
  <si>
    <t>-491485707</t>
  </si>
  <si>
    <t>741</t>
  </si>
  <si>
    <t>Elektroinstalace - silnoproud</t>
  </si>
  <si>
    <t>741112001</t>
  </si>
  <si>
    <t>Montáž krabice zapuštěná plastová kruhová</t>
  </si>
  <si>
    <t>-1614169530</t>
  </si>
  <si>
    <t>Montáž krabic elektroinstalačních bez napojení na trubky a lišty, demontáže a montáže víčka a přístroje protahovacích nebo odbočných zapuštěných plastových kruhových</t>
  </si>
  <si>
    <t>57</t>
  </si>
  <si>
    <t>34571521</t>
  </si>
  <si>
    <t>krabice univerzální rozvodná z PH s víčkem a svorkovnicí krabicovou šroubovací s vodiči 12x4mm2 D 73,5mm x 43mm</t>
  </si>
  <si>
    <t>32</t>
  </si>
  <si>
    <t>390022872</t>
  </si>
  <si>
    <t>58</t>
  </si>
  <si>
    <t>34571511</t>
  </si>
  <si>
    <t>krabice přístrojová instalační 500 V, D 69 mm x 30mm</t>
  </si>
  <si>
    <t>-1149098333</t>
  </si>
  <si>
    <t>46</t>
  </si>
  <si>
    <t>741120001</t>
  </si>
  <si>
    <t>Montáž vodič Cu izolovaný plný a laněný žíla 0,35-6 mm2 pod omítku (CY)</t>
  </si>
  <si>
    <t>737525129</t>
  </si>
  <si>
    <t>Montáž vodičů izolovaných měděných bez ukončení uložených pod omítku plných a laněných (CY), průřezu žíly 0,35 až 6 mm2</t>
  </si>
  <si>
    <t>"103"</t>
  </si>
  <si>
    <t>9+9+3</t>
  </si>
  <si>
    <t>"102a"</t>
  </si>
  <si>
    <t>3,5*3+3</t>
  </si>
  <si>
    <t>"102"</t>
  </si>
  <si>
    <t>3,5*3+3*2</t>
  </si>
  <si>
    <t>"112"</t>
  </si>
  <si>
    <t>3,5*3</t>
  </si>
  <si>
    <t>"117,119,120"</t>
  </si>
  <si>
    <t>5*3+3,5*2</t>
  </si>
  <si>
    <t>"125"</t>
  </si>
  <si>
    <t>3,5*5</t>
  </si>
  <si>
    <t>47</t>
  </si>
  <si>
    <t>34111030</t>
  </si>
  <si>
    <t>kabel silový s Cu jádrem 1 kV 3x1,5mm2</t>
  </si>
  <si>
    <t>1125252418</t>
  </si>
  <si>
    <t>101*1,2 'Přepočtené koeficientem množství</t>
  </si>
  <si>
    <t>48</t>
  </si>
  <si>
    <t>741122015</t>
  </si>
  <si>
    <t>Montáž kabel Cu bez ukončení uložený pod omítku plný kulatý 3x1,5 mm2 (CYKY)</t>
  </si>
  <si>
    <t>-1321853575</t>
  </si>
  <si>
    <t>Montáž kabelů měděných bez ukončení uložených pod omítku plných kulatých (CYKY), počtu a průřezu žil 3x1,5 mm2</t>
  </si>
  <si>
    <t>49</t>
  </si>
  <si>
    <t>741122016</t>
  </si>
  <si>
    <t>Montáž kabel Cu bez ukončení uložený pod omítku plný kulatý 3x2,5 až 6 mm2 (CYKY)</t>
  </si>
  <si>
    <t>-922132759</t>
  </si>
  <si>
    <t>Montáž kabelů měděných bez ukončení uložených pod omítku plných kulatých (CYKY), počtu a průřezu žil 3x2,5 až 6 mm2</t>
  </si>
  <si>
    <t>3,5*3+3*2+6</t>
  </si>
  <si>
    <t>5*3+3,5*2+4,5*3</t>
  </si>
  <si>
    <t>3,5*5+3,5*8</t>
  </si>
  <si>
    <t>50</t>
  </si>
  <si>
    <t>34111036</t>
  </si>
  <si>
    <t>kabel silový s Cu jádrem 1 kV 3x2,5mm2</t>
  </si>
  <si>
    <t>619805637</t>
  </si>
  <si>
    <t>148,5*1,2 'Přepočtené koeficientem množství</t>
  </si>
  <si>
    <t>54</t>
  </si>
  <si>
    <t>741310002</t>
  </si>
  <si>
    <t>Montáž vypínač nástěnný 1-jednopólový s regulací intenzity osvětlení prostředí normální</t>
  </si>
  <si>
    <t>-1464132848</t>
  </si>
  <si>
    <t>Montáž spínačů jedno nebo dvoupólových nástěnných se zapojením vodičů, pro prostředí normální vypínačů, řazení 1-jednopólových s plynulou regulací intenzity osvětlení</t>
  </si>
  <si>
    <t>1+1+1+1</t>
  </si>
  <si>
    <t>55</t>
  </si>
  <si>
    <t>ABB.355301289B1</t>
  </si>
  <si>
    <t>Spínač jednopólový, řazení 1</t>
  </si>
  <si>
    <t>-1421580578</t>
  </si>
  <si>
    <t>P</t>
  </si>
  <si>
    <t>Poznámka k položce:
jasně bílá</t>
  </si>
  <si>
    <t>52</t>
  </si>
  <si>
    <t>741310022</t>
  </si>
  <si>
    <t>Montáž přepínač nástěnný 6-střídavý prostředí normální</t>
  </si>
  <si>
    <t>-1303992092</t>
  </si>
  <si>
    <t>Montáž spínačů jedno nebo dvoupólových nástěnných se zapojením vodičů, pro prostředí normální přepínačů, řazení 6-střídavých</t>
  </si>
  <si>
    <t>2+2+2</t>
  </si>
  <si>
    <t>53</t>
  </si>
  <si>
    <t>ABB.355306289B1</t>
  </si>
  <si>
    <t>Přepínač střídavý, řazení 6</t>
  </si>
  <si>
    <t>-1540540489</t>
  </si>
  <si>
    <t>68</t>
  </si>
  <si>
    <t>741311803</t>
  </si>
  <si>
    <t>Demontáž spínačů nástěnných normálních do 10 A bezšroubových bez zachování funkčnosti do 2 svorek</t>
  </si>
  <si>
    <t>-1087548943</t>
  </si>
  <si>
    <t>Demontáž spínačů bez zachování funkčnosti (do suti) nástěnných, pro prostředí normální do 10 A, připojení bezšroubové do 2 svorek</t>
  </si>
  <si>
    <t>59</t>
  </si>
  <si>
    <t>741313001</t>
  </si>
  <si>
    <t>Montáž zásuvka (polo)zapuštěná bezšroubové připojení 2P+PE se zapojením vodičů</t>
  </si>
  <si>
    <t>537848309</t>
  </si>
  <si>
    <t>Montáž zásuvek domovních se zapojením vodičů bezšroubové připojení polozapuštěných nebo zapuštěných 10/16 A, provedení 2P + PE</t>
  </si>
  <si>
    <t>60</t>
  </si>
  <si>
    <t>34555121</t>
  </si>
  <si>
    <t>zásuvka 2násobná 16A bílá</t>
  </si>
  <si>
    <t>-1046884981</t>
  </si>
  <si>
    <t>69</t>
  </si>
  <si>
    <t>741316823</t>
  </si>
  <si>
    <t>Demontáž zásuvek domovních normál do 16A zapuštěných šroubových se zachováním funkčnosti 2P+PE</t>
  </si>
  <si>
    <t>1713562791</t>
  </si>
  <si>
    <t>Demontáž zásuvek se zachováním funkčnosti domovních polozapuštěných nebo zapuštěných, pro prostředí normální do 16 A, připojení šroubové 2P+PE</t>
  </si>
  <si>
    <t>61</t>
  </si>
  <si>
    <t>741371823</t>
  </si>
  <si>
    <t>Demontáž osvětlovacího modulového systému zářivkového délky přes 1100 mm bez zachováním funkčnosti</t>
  </si>
  <si>
    <t>398748781</t>
  </si>
  <si>
    <t>Demontáž svítidel bez zachování funkčnosti (do suti) v bytových nebo společenských místnostech modulového systému zářivkových, délky přes 1100 mm</t>
  </si>
  <si>
    <t>2+2+2+3</t>
  </si>
  <si>
    <t>62</t>
  </si>
  <si>
    <t>741372062</t>
  </si>
  <si>
    <t>Montáž svítidlo LED bytové přisazené stropní panelové do 0,36 m2</t>
  </si>
  <si>
    <t>1487784517</t>
  </si>
  <si>
    <t>Montáž svítidel LED se zapojením vodičů bytových nebo společenských místností přisazených stropních panelových, obsahu přes 0,09 do 0,36 m2</t>
  </si>
  <si>
    <t>63</t>
  </si>
  <si>
    <t>34823736</t>
  </si>
  <si>
    <t>svítidlo LED</t>
  </si>
  <si>
    <t>328391018</t>
  </si>
  <si>
    <t>svítidlo zářivkové interiérové s kompenzací, barva bílá, 36W, délka 1750 mm</t>
  </si>
  <si>
    <t>67</t>
  </si>
  <si>
    <t>741810001</t>
  </si>
  <si>
    <t>Celková prohlídka elektrického rozvodu a zařízení do 100 000,- Kč</t>
  </si>
  <si>
    <t>991032246</t>
  </si>
  <si>
    <t>Zkoušky a prohlídky elektrických rozvodů a zařízení celková prohlídka a vyhotovení revizní zprávy pro objem montážních prací do 100 tis. Kč</t>
  </si>
  <si>
    <t>64</t>
  </si>
  <si>
    <t>998741101</t>
  </si>
  <si>
    <t>Přesun hmot tonážní pro silnoproud v objektech v do 6 m</t>
  </si>
  <si>
    <t>1011442204</t>
  </si>
  <si>
    <t>Přesun hmot pro silnoproud stanovený z hmotnosti přesunovaného materiálu vodorovná dopravní vzdálenost do 50 m v objektech výšky do 6 m</t>
  </si>
  <si>
    <t>65</t>
  </si>
  <si>
    <t>998741181</t>
  </si>
  <si>
    <t>Příplatek k přesunu hmot tonážní 741 prováděný bez použití mechanizace</t>
  </si>
  <si>
    <t>775725215</t>
  </si>
  <si>
    <t>Přesun hmot pro silnoproud stanovený z hmotnosti přesunovaného materiálu Příplatek k ceně za přesun prováděný bez použití mechanizace pro jakoukoliv výšku objektu</t>
  </si>
  <si>
    <t>66</t>
  </si>
  <si>
    <t>998741193</t>
  </si>
  <si>
    <t>Příplatek k přesunu hmot tonážní 741 za zvětšený přesun do 500 m</t>
  </si>
  <si>
    <t>52211516</t>
  </si>
  <si>
    <t>Přesun hmot pro silnoproud stanovený z hmotnosti přesunovaného materiálu Příplatek k ceně za zvětšený přesun přes vymezenou největší dopravní vzdálenost do 500 m</t>
  </si>
  <si>
    <t>763</t>
  </si>
  <si>
    <t>Konstrukce suché výstavby</t>
  </si>
  <si>
    <t>26</t>
  </si>
  <si>
    <t>763111411</t>
  </si>
  <si>
    <t>SDK příčka tl 100 mm profil CW+UW 50 desky 2xA 12,5 TI 50 mm EI 60 Rw 50 dB</t>
  </si>
  <si>
    <t>-1602062881</t>
  </si>
  <si>
    <t>Příčka ze sádrokartonových desek  s nosnou konstrukcí z jednoduchých ocelových profilů UW, CW dvojitě opláštěná deskami standardními A tl. 2 x 12,5 mm, EI 60, příčka tl. 100 mm, profil 50 TI tl. 50 mm, Rw 50 dB</t>
  </si>
  <si>
    <t>3,3*3+2*1</t>
  </si>
  <si>
    <t>27</t>
  </si>
  <si>
    <t>763164141</t>
  </si>
  <si>
    <t>SDK obklad dřevěných kcí tvaru L š do 0,8 m desky 1xH2 12,5</t>
  </si>
  <si>
    <t>-345832755</t>
  </si>
  <si>
    <t>Obklad ze sádrokartonových desek konstrukcí dřevěných včetně ochranných úhelníků ve tvaru L rozvinuté šíře přes 0,4 do 0,8 m, opláštěný deskou impregnovanou H2, tl. 12,5 mm</t>
  </si>
  <si>
    <t>28</t>
  </si>
  <si>
    <t>763181311</t>
  </si>
  <si>
    <t>Montáž jednokřídlové kovové zárubně v do 2,75 m SDK příčka</t>
  </si>
  <si>
    <t>749028206</t>
  </si>
  <si>
    <t>Výplně otvorů konstrukcí ze sádrokartonových desek  montáž zárubně kovové s příslušenstvím pro příčky výšky do 2,75 m nebo zátěže dveřního křídla do 25 kg, s profily CW a UW jednokřídlové</t>
  </si>
  <si>
    <t>29</t>
  </si>
  <si>
    <t>55331512</t>
  </si>
  <si>
    <t>zárubeň ocelová pro sádrokarton 75 800 levá,pravá</t>
  </si>
  <si>
    <t>237796101</t>
  </si>
  <si>
    <t>30</t>
  </si>
  <si>
    <t>998763301</t>
  </si>
  <si>
    <t>Přesun hmot tonážní pro sádrokartonové konstrukce v objektech v do 6 m</t>
  </si>
  <si>
    <t>-1243892998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</si>
  <si>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</si>
  <si>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31</t>
  </si>
  <si>
    <t>998763381</t>
  </si>
  <si>
    <t>Příplatek k přesunu hmot tonážní 763 SDK prováděný bez použití mechanizace</t>
  </si>
  <si>
    <t>1083783614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</si>
  <si>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</si>
  <si>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998763392</t>
  </si>
  <si>
    <t>Příplatek k přesunu hmot tonážní 763 SDK za zvětšený přesun do 500 m</t>
  </si>
  <si>
    <t>-1903814812</t>
  </si>
  <si>
    <t>Přesun hmot pro konstrukce montované z desek  sádrokartonových, sádrovláknitých, cementovláknitých nebo cementových Příplatek k cenám za zvětšený přesun přes vymezenou dopravní vzdálenost do 500 m</t>
  </si>
  <si>
    <t>766</t>
  </si>
  <si>
    <t>Konstrukce truhlářské</t>
  </si>
  <si>
    <t>33</t>
  </si>
  <si>
    <t>766641161</t>
  </si>
  <si>
    <t>Montáž balkónových dveří zdvojených dvoukřídlových bez nadsvětlíku včetně rámu do zdiva</t>
  </si>
  <si>
    <t>1618692789</t>
  </si>
  <si>
    <t>Montáž balkónových dveří dřevěných nebo plastových  včetně rámu zdvojených do zdiva dvoukřídlových bez nadsvětlíku</t>
  </si>
  <si>
    <t>34</t>
  </si>
  <si>
    <t>61110024</t>
  </si>
  <si>
    <t>dveře dřevěné balkonové dvoukřídlové dvojsklo</t>
  </si>
  <si>
    <t>1462084864</t>
  </si>
  <si>
    <t>90</t>
  </si>
  <si>
    <t>766660731</t>
  </si>
  <si>
    <t>Montáž dveřního bezpečnostního kování - zámku</t>
  </si>
  <si>
    <t>-1466645622</t>
  </si>
  <si>
    <t>Montáž dveřních doplňků dveřního kování bezpečnostního zámku</t>
  </si>
  <si>
    <t>36</t>
  </si>
  <si>
    <t>998766101</t>
  </si>
  <si>
    <t>Přesun hmot tonážní pro konstrukce truhlářské v objektech v do 6 m</t>
  </si>
  <si>
    <t>1903562715</t>
  </si>
  <si>
    <t>Přesun hmot pro konstrukce truhlářské stanovený z hmotnosti přesunovaného materiálu vodorovná dopravní vzdálenost do 50 m v objektech výšky do 6 m</t>
  </si>
  <si>
    <t>37</t>
  </si>
  <si>
    <t>998766181</t>
  </si>
  <si>
    <t>Příplatek k přesunu hmot tonážní 766 prováděný bez použití mechanizace</t>
  </si>
  <si>
    <t>-1262031782</t>
  </si>
  <si>
    <t>Přesun hmot pro konstrukce truhlářské stanovený z hmotnosti přesunovaného materiálu Příplatek k ceně za přesun prováděný bez použití mechanizace pro jakoukoliv výšku objektu</t>
  </si>
  <si>
    <t>38</t>
  </si>
  <si>
    <t>998766193</t>
  </si>
  <si>
    <t>Příplatek k přesunu hmot tonážní 766 za zvětšený přesun do 500 m</t>
  </si>
  <si>
    <t>241615437</t>
  </si>
  <si>
    <t>Přesun hmot pro konstrukce truhlářské stanovený z hmotnosti přesunovaného materiálu Příplatek k ceně za zvětšený přesun přes vymezenou největší dopravní vzdálenost do 500 m</t>
  </si>
  <si>
    <t>776</t>
  </si>
  <si>
    <t>Podlahy povlakové</t>
  </si>
  <si>
    <t>43</t>
  </si>
  <si>
    <t>776111116</t>
  </si>
  <si>
    <t>Odstranění zbytků lepidla z podkladu povlakových podlah broušením</t>
  </si>
  <si>
    <t>-1487658598</t>
  </si>
  <si>
    <t>Příprava podkladu broušení podlah stávajícího podkladu pro odstranění lepidla (po starých krytinách)</t>
  </si>
  <si>
    <t>64,05</t>
  </si>
  <si>
    <t>44</t>
  </si>
  <si>
    <t>776111311</t>
  </si>
  <si>
    <t>Vysátí podkladu povlakových podlah</t>
  </si>
  <si>
    <t>1224626483</t>
  </si>
  <si>
    <t>Příprava podkladu vysátí podlah</t>
  </si>
  <si>
    <t>45</t>
  </si>
  <si>
    <t>776121111</t>
  </si>
  <si>
    <t>Vodou ředitelná penetrace savého podkladu povlakových podlah ředěná v poměru 1:3</t>
  </si>
  <si>
    <t>-102162390</t>
  </si>
  <si>
    <t>Příprava podkladu penetrace vodou ředitelná na savý podklad (válečkováním) ředěná v poměru 1:3 podlah</t>
  </si>
  <si>
    <t>76</t>
  </si>
  <si>
    <t>776222111</t>
  </si>
  <si>
    <t>Lepení pásů z PVC 2-složkovým lepidlem</t>
  </si>
  <si>
    <t>-372958631</t>
  </si>
  <si>
    <t>Montáž podlahovin z PVC lepením 2-složkovým lepidlem (do vlhkých prostor) z pásů</t>
  </si>
  <si>
    <t>14,11+11,08+3,91</t>
  </si>
  <si>
    <t>77</t>
  </si>
  <si>
    <t>28412111</t>
  </si>
  <si>
    <t>PVC vinylová š 2/4m, tl 2,50mm, nášlapná vrstva 0,70mm</t>
  </si>
  <si>
    <t>2029219546</t>
  </si>
  <si>
    <t>29,1*1,1 'Přepočtené koeficientem množství</t>
  </si>
  <si>
    <t>78</t>
  </si>
  <si>
    <t>776223111</t>
  </si>
  <si>
    <t>Spoj povlakových podlahovin z PVC svařováním za tepla</t>
  </si>
  <si>
    <t>474880092</t>
  </si>
  <si>
    <t>Montáž podlahovin z PVC spoj podlah svařováním za tepla (včetně frézování)</t>
  </si>
  <si>
    <t>79</t>
  </si>
  <si>
    <t>776411112</t>
  </si>
  <si>
    <t>Montáž obvodových soklíků výšky do 100 mm</t>
  </si>
  <si>
    <t>-1482093540</t>
  </si>
  <si>
    <t>Montáž soklíků lepením obvodových, výšky přes 80 do 100 mm</t>
  </si>
  <si>
    <t>29,100*1,4</t>
  </si>
  <si>
    <t>80</t>
  </si>
  <si>
    <t>28411010</t>
  </si>
  <si>
    <t>lišta soklová PVC 20x100mm</t>
  </si>
  <si>
    <t>2065134464</t>
  </si>
  <si>
    <t>40,74*1,02 'Přepočtené koeficientem množství</t>
  </si>
  <si>
    <t>81</t>
  </si>
  <si>
    <t>998776101</t>
  </si>
  <si>
    <t>Přesun hmot tonážní pro podlahy povlakové v objektech v do 6 m</t>
  </si>
  <si>
    <t>-1190853283</t>
  </si>
  <si>
    <t>Přesun hmot pro podlahy povlakové  stanovený z hmotnosti přesunovaného materiálu vodorovná dopravní vzdálenost do 50 m v objektech výšky do 6 m</t>
  </si>
  <si>
    <t>82</t>
  </si>
  <si>
    <t>998776181</t>
  </si>
  <si>
    <t>Příplatek k přesunu hmot tonážní 776 prováděný bez použití mechanizace</t>
  </si>
  <si>
    <t>-1062377511</t>
  </si>
  <si>
    <t>Přesun hmot pro podlahy povlakové  stanovený z hmotnosti přesunovaného materiálu Příplatek k cenám za přesun prováděný bez použití mechanizace pro jakoukoliv výšku objektu</t>
  </si>
  <si>
    <t>83</t>
  </si>
  <si>
    <t>998776193</t>
  </si>
  <si>
    <t>Příplatek k přesunu hmot tonážní 776 za zvětšený přesun do 500 m</t>
  </si>
  <si>
    <t>-1754177622</t>
  </si>
  <si>
    <t>Přesun hmot pro podlahy povlakové  stanovený z hmotnosti přesunovaného materiálu Příplatek k cenám za zvětšený přesun přes vymezenou největší dopravní vzdálenost do 500 m</t>
  </si>
  <si>
    <t>777</t>
  </si>
  <si>
    <t>Podlahy lité</t>
  </si>
  <si>
    <t>85</t>
  </si>
  <si>
    <t>777511123</t>
  </si>
  <si>
    <t>Krycí epoxidová stěrka tloušťky přes 1 do 2 mm průmyslové lité podlahy</t>
  </si>
  <si>
    <t>-522482045</t>
  </si>
  <si>
    <t>Krycí stěrka průmyslová epoxidová, tloušťky přes 1 do 2 mm</t>
  </si>
  <si>
    <t>64,05-29,1</t>
  </si>
  <si>
    <t>84</t>
  </si>
  <si>
    <t>777911113</t>
  </si>
  <si>
    <t>Pohyblivé napojení lité podlahy na stěnu nebo sokl</t>
  </si>
  <si>
    <t>-751913350</t>
  </si>
  <si>
    <t>Napojení na stěnu nebo sokl fabionem z epoxidové stěrky plněné pískem a výplňovým spárovým profilem s trvale pružným tmelem pohyblivé</t>
  </si>
  <si>
    <t>86</t>
  </si>
  <si>
    <t>998777101</t>
  </si>
  <si>
    <t>Přesun hmot tonážní pro podlahy lité v objektech v do 6 m</t>
  </si>
  <si>
    <t>-255179517</t>
  </si>
  <si>
    <t>Přesun hmot pro podlahy lité  stanovený z hmotnosti přesunovaného materiálu vodorovná dopravní vzdálenost do 50 m v objektech výšky do 6 m</t>
  </si>
  <si>
    <t>87</t>
  </si>
  <si>
    <t>998777181</t>
  </si>
  <si>
    <t>Příplatek k přesunu hmot tonážní 777 prováděný bez použití mechanizace</t>
  </si>
  <si>
    <t>-1153752801</t>
  </si>
  <si>
    <t>Přesun hmot pro podlahy lité  stanovený z hmotnosti přesunovaného materiálu Příplatek k cenám za přesun prováděný bez použití mechanizace pro jakoukoliv výšku objektu</t>
  </si>
  <si>
    <t>88</t>
  </si>
  <si>
    <t>998777193</t>
  </si>
  <si>
    <t>Příplatek k přesunu hmot tonážní 777 za zvětšený přesun do 500 m</t>
  </si>
  <si>
    <t>-1789883246</t>
  </si>
  <si>
    <t>Přesun hmot pro podlahy lité  stanovený z hmotnosti přesunovaného materiálu Příplatek k cenám za zvětšený přesun přes vymezenou největší dopravní vzdálenost do 500 m</t>
  </si>
  <si>
    <t>783</t>
  </si>
  <si>
    <t>Dokončovací práce - nátěry</t>
  </si>
  <si>
    <t>99</t>
  </si>
  <si>
    <t>783101205</t>
  </si>
  <si>
    <t>Dekorativní obroušení podkladu truhlářských konstrukcí před provedením nátěru</t>
  </si>
  <si>
    <t>-423859613</t>
  </si>
  <si>
    <t>Příprava podkladu truhlářských konstrukcí před provedením nátěru broušení smirkovým papírem nebo plátnem dekorativní</t>
  </si>
  <si>
    <t>2*2,5*2</t>
  </si>
  <si>
    <t>100</t>
  </si>
  <si>
    <t>783114101</t>
  </si>
  <si>
    <t>Základní jednonásobný syntetický nátěr truhlářských konstrukcí</t>
  </si>
  <si>
    <t>748346028</t>
  </si>
  <si>
    <t>Základní nátěr truhlářských konstrukcí jednonásobný syntetický</t>
  </si>
  <si>
    <t>101</t>
  </si>
  <si>
    <t>783118211</t>
  </si>
  <si>
    <t>Lakovací dvojnásobný syntetický nátěr truhlářských konstrukcí s mezibroušením</t>
  </si>
  <si>
    <t>-1151244485</t>
  </si>
  <si>
    <t>Lakovací nátěr truhlářských konstrukcí dvojnásobný s mezibroušením syntetický</t>
  </si>
  <si>
    <t>96</t>
  </si>
  <si>
    <t>783301311</t>
  </si>
  <si>
    <t>Odmaštění zámečnických konstrukcí vodou ředitelným odmašťovačem</t>
  </si>
  <si>
    <t>1047018749</t>
  </si>
  <si>
    <t>Příprava podkladu zámečnických konstrukcí před provedením nátěru odmaštění odmašťovačem vodou ředitelným</t>
  </si>
  <si>
    <t>98</t>
  </si>
  <si>
    <t>783314203</t>
  </si>
  <si>
    <t>Základní antikorozní jednonásobný syntetický samozákladující nátěr zámečnických konstrukcí</t>
  </si>
  <si>
    <t>-1712499662</t>
  </si>
  <si>
    <t>Základní antikorozní nátěr zámečnických konstrukcí jednonásobný syntetický samozákladující</t>
  </si>
  <si>
    <t>97</t>
  </si>
  <si>
    <t>783322101</t>
  </si>
  <si>
    <t>Tmelení včetně přebroušení zámečnických konstrukcí disperzním tmelem</t>
  </si>
  <si>
    <t>1085501085</t>
  </si>
  <si>
    <t>Tmelení zámečnických konstrukcí včetně přebroušení tmelených míst, tmelem disperzním akrylátovým nebo latexovým</t>
  </si>
  <si>
    <t>784</t>
  </si>
  <si>
    <t>Dokončovací práce - malby a tapety</t>
  </si>
  <si>
    <t>103</t>
  </si>
  <si>
    <t>784111021</t>
  </si>
  <si>
    <t>Obroušení podkladu ze stěrky v místnostech výšky do 3,80 m</t>
  </si>
  <si>
    <t>-1972191509</t>
  </si>
  <si>
    <t>Obroušení podkladu stěrky v místnostech výšky do 3,80 m</t>
  </si>
  <si>
    <t>104</t>
  </si>
  <si>
    <t>784181121</t>
  </si>
  <si>
    <t>Hloubková jednonásobná penetrace podkladu v místnostech výšky do 3,80 m</t>
  </si>
  <si>
    <t>-1969419114</t>
  </si>
  <si>
    <t>Penetrace podkladu jednonásobná hloubková v místnostech výšky do 3,80 m</t>
  </si>
  <si>
    <t>105</t>
  </si>
  <si>
    <t>784191007</t>
  </si>
  <si>
    <t>Čištění vnitřních ploch podlah po provedení malířských prací</t>
  </si>
  <si>
    <t>328998359</t>
  </si>
  <si>
    <t>Čištění vnitřních ploch hrubý úklid po provedení malířských prací omytím podlah</t>
  </si>
  <si>
    <t>(64,05-29,1)*5</t>
  </si>
  <si>
    <t>106</t>
  </si>
  <si>
    <t>784191009</t>
  </si>
  <si>
    <t>Čištění vnitřních ploch schodišť po provedení malířských prací</t>
  </si>
  <si>
    <t>1632597995</t>
  </si>
  <si>
    <t>Čištění vnitřních ploch hrubý úklid po provedení malířských prací omytím schodišť</t>
  </si>
  <si>
    <t>107</t>
  </si>
  <si>
    <t>784211001</t>
  </si>
  <si>
    <t>Jednonásobné bílé malby ze směsí za mokra výborně otěruvzdorných v místnostech výšky do 3,80 m</t>
  </si>
  <si>
    <t>2070228067</t>
  </si>
  <si>
    <t>Malby z malířských směsí otěruvzdorných za mokra jednonásobné, bílé za mokra otěruvzdorné výborně v místnostech výšky do 3,80 m</t>
  </si>
  <si>
    <t>297,408</t>
  </si>
  <si>
    <t>108</t>
  </si>
  <si>
    <t>784211007</t>
  </si>
  <si>
    <t>Jednonásobné bílé malby ze směsí za mokra výborně otěruvzdorných na schodišti výšky do 3,80 m</t>
  </si>
  <si>
    <t>-346668282</t>
  </si>
  <si>
    <t>Malby z malířských směsí otěruvzdorných za mokra jednonásobné, bílé za mokra otěruvzdorné výborně na schodišti o výšce podlaží do 3,80 m</t>
  </si>
  <si>
    <t>202002 - Ústav Farmakologie - buněčná laboratoř</t>
  </si>
  <si>
    <t xml:space="preserve">    786 - Dokončovací práce - čalounické úpravy</t>
  </si>
  <si>
    <t>612135101</t>
  </si>
  <si>
    <t>Hrubá výplň rýh ve stěnách maltou jakékoli šířky rýhy</t>
  </si>
  <si>
    <t>550787282</t>
  </si>
  <si>
    <t>Hrubá výplň rýh maltou  jakékoli šířky rýhy ve stěnách</t>
  </si>
  <si>
    <t>7*7*0,3</t>
  </si>
  <si>
    <t>612315122</t>
  </si>
  <si>
    <t>Vápenná štuková omítka rýh ve stěnách šířky do 300 mm</t>
  </si>
  <si>
    <t>628752169</t>
  </si>
  <si>
    <t>Vápenná omítka rýh štuková ve stěnách, šířky rýhy přes 150 do 300 mm</t>
  </si>
  <si>
    <t>972054241</t>
  </si>
  <si>
    <t>Vybourání otvorů v ŽB stropech nebo klenbách pl do 0,09 m2 tl do 150 mm</t>
  </si>
  <si>
    <t>1508081203</t>
  </si>
  <si>
    <t>Vybourání otvorů ve stropech nebo klenbách železobetonových  bez odstranění podlahy a násypu, plochy do 0,09 m2, tl. do 150 mm</t>
  </si>
  <si>
    <t>974031133</t>
  </si>
  <si>
    <t>Vysekání rýh ve zdivu cihelném hl do 50 mm š do 100 mm</t>
  </si>
  <si>
    <t>-1610536610</t>
  </si>
  <si>
    <t>Vysekání rýh ve zdivu cihelném na maltu vápennou nebo vápenocementovou  do hl. 50 mm a šířky do 100 mm</t>
  </si>
  <si>
    <t>7*7</t>
  </si>
  <si>
    <t>997013213</t>
  </si>
  <si>
    <t>Vnitrostaveništní doprava suti a vybouraných hmot pro budovy v do 12 m ručně</t>
  </si>
  <si>
    <t>1944883211</t>
  </si>
  <si>
    <t>Vnitrostaveništní doprava suti a vybouraných hmot  vodorovně do 50 m svisle ručně (nošením po schodech) pro budovy a haly výšky přes 9 do 12 m</t>
  </si>
  <si>
    <t>446768030</t>
  </si>
  <si>
    <t>-713655639</t>
  </si>
  <si>
    <t>0,61*20 'Přepočtené koeficientem množství</t>
  </si>
  <si>
    <t>1757886477</t>
  </si>
  <si>
    <t>721173723</t>
  </si>
  <si>
    <t>Potrubí kanalizační z PE připojovací DN 50</t>
  </si>
  <si>
    <t>-1944911039</t>
  </si>
  <si>
    <t>Potrubí z plastových trub polyetylenové svařované připojovací DN 50</t>
  </si>
  <si>
    <t>721290111</t>
  </si>
  <si>
    <t>Zkouška těsnosti potrubí kanalizace vodou do DN 125</t>
  </si>
  <si>
    <t>176769522</t>
  </si>
  <si>
    <t>Zkouška těsnosti kanalizace  v objektech vodou do DN 125</t>
  </si>
  <si>
    <t>998721102</t>
  </si>
  <si>
    <t>Přesun hmot tonážní pro vnitřní kanalizace v objektech v do 12 m</t>
  </si>
  <si>
    <t>-282222752</t>
  </si>
  <si>
    <t>Přesun hmot pro vnitřní kanalizace  stanovený z hmotnosti přesunovaného materiálu vodorovná dopravní vzdálenost do 50 m v objektech výšky přes 6 do 12 m</t>
  </si>
  <si>
    <t>998721181</t>
  </si>
  <si>
    <t>Příplatek k přesunu hmot tonážní 721 prováděný bez použití mechanizace</t>
  </si>
  <si>
    <t>-164553001</t>
  </si>
  <si>
    <t>Přesun hmot pro vnitřní kanalizace  stanovený z hmotnosti přesunovaného materiálu Příplatek k ceně za přesun prováděný bez použití mechanizace pro jakoukoliv výšku objektu</t>
  </si>
  <si>
    <t>998721193</t>
  </si>
  <si>
    <t>Příplatek k přesunu hmot tonážní 721 za zvětšený přesun do 500 m</t>
  </si>
  <si>
    <t>-114711915</t>
  </si>
  <si>
    <t>Přesun hmot pro vnitřní kanalizace  stanovený z hmotnosti přesunovaného materiálu Příplatek k ceně za zvětšený přesun přes vymezenou největší dopravní vzdálenost do 500 m</t>
  </si>
  <si>
    <t>954897931</t>
  </si>
  <si>
    <t>34571523</t>
  </si>
  <si>
    <t>krabice přístrojová odbočná s víčkem z PH, D 103 mm x 50 mm</t>
  </si>
  <si>
    <t>-1972235543</t>
  </si>
  <si>
    <t>741112002</t>
  </si>
  <si>
    <t>Montáž krabice zapuštěná plastová kruhová pro sádrokartonové příčky</t>
  </si>
  <si>
    <t>-1316640254</t>
  </si>
  <si>
    <t>Montáž krabic elektroinstalačních bez napojení na trubky a lišty, demontáže a montáže víčka a přístroje protahovacích nebo odbočných zapuštěných plastových kruhových pro sádrokartonové příčky</t>
  </si>
  <si>
    <t>-882484913</t>
  </si>
  <si>
    <t>116655338</t>
  </si>
  <si>
    <t>PKB.711018</t>
  </si>
  <si>
    <t>CYKY-J 3x1,5</t>
  </si>
  <si>
    <t>km</t>
  </si>
  <si>
    <t>518458032</t>
  </si>
  <si>
    <t>0,089*1,2 'Přepočtené koeficientem množství</t>
  </si>
  <si>
    <t>-881627632</t>
  </si>
  <si>
    <t>49+35</t>
  </si>
  <si>
    <t>PKB.711021</t>
  </si>
  <si>
    <t>CYKY-J 3x2,5</t>
  </si>
  <si>
    <t>-777534392</t>
  </si>
  <si>
    <t>0,22*1,2 'Přepočtené koeficientem množství</t>
  </si>
  <si>
    <t>34111036P</t>
  </si>
  <si>
    <t>nehořlavý kabel k zásuvkám</t>
  </si>
  <si>
    <t>-1904931790</t>
  </si>
  <si>
    <t>741122211</t>
  </si>
  <si>
    <t>Montáž kabel Cu plný kulatý žíla 3x1,5 až 6 mm2 uložený volně (CYKY)</t>
  </si>
  <si>
    <t>-1177432402</t>
  </si>
  <si>
    <t>Montáž kabelů měděných bez ukončení uložených volně nebo v liště plných kulatých (CYKY) počtu a průřezu žil 3x1,5 až 6 mm2</t>
  </si>
  <si>
    <t>741136351</t>
  </si>
  <si>
    <t>Montáž kotevní zařízení pro kabely T</t>
  </si>
  <si>
    <t>1709413159</t>
  </si>
  <si>
    <t>Ostatní práce při propojení vodičů nebo kabelů montáž doplňků spojek a odbočnic kotevního zařízení pro kabely</t>
  </si>
  <si>
    <t>741310001</t>
  </si>
  <si>
    <t>Montáž vypínač nástěnný 1-jednopólový prostředí normální</t>
  </si>
  <si>
    <t>1181973855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</si>
  <si>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</si>
  <si>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</si>
  <si>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</si>
  <si>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71725293</t>
  </si>
  <si>
    <t>1764952156</t>
  </si>
  <si>
    <t>34555101</t>
  </si>
  <si>
    <t>zásuvka 1násobná 16A bílý</t>
  </si>
  <si>
    <t>-1426706047</t>
  </si>
  <si>
    <t>741371004</t>
  </si>
  <si>
    <t>Montáž svítidlo zářivkové bytové stropní přisazené 2 zdroje s krytem</t>
  </si>
  <si>
    <t>-1121199980</t>
  </si>
  <si>
    <t>Montáž svítidel zářivkových se zapojením vodičů bytových nebo společenských místností stropních přisazených 2 zdroje s krytem</t>
  </si>
  <si>
    <t>741371012</t>
  </si>
  <si>
    <t>Montáž svítidlo zářivkové bytové stropní závěsné na trubce 2 zdroje</t>
  </si>
  <si>
    <t>1776362079</t>
  </si>
  <si>
    <t>Montáž svítidel zářivkových se zapojením vodičů bytových nebo společenských místností stropních závěsných na trubkách 2 zdroje</t>
  </si>
  <si>
    <t>-1721849920</t>
  </si>
  <si>
    <t>998741103</t>
  </si>
  <si>
    <t>Přesun hmot tonážní pro silnoproud v objektech v do 24 m</t>
  </si>
  <si>
    <t>1243649053</t>
  </si>
  <si>
    <t>Přesun hmot pro silnoproud stanovený z hmotnosti přesunovaného materiálu vodorovná dopravní vzdálenost do 50 m v objektech výšky přes 12 do 24 m</t>
  </si>
  <si>
    <t>72</t>
  </si>
  <si>
    <t>-667656992</t>
  </si>
  <si>
    <t>-1384904545</t>
  </si>
  <si>
    <t>763111336</t>
  </si>
  <si>
    <t>SDK příčka tl 125 mm profil CW+UW 100 desky 1xH2 12,5 TI 80 mm EI 30 Rw 48 dB</t>
  </si>
  <si>
    <t>1968901935</t>
  </si>
  <si>
    <t>Příčka ze sádrokartonových desek  s nosnou konstrukcí z jednoduchých ocelových profilů UW, CW jednoduše opláštěná deskou impregnovanou H2 tl. 12,5 mm, příčka tl. 125 mm, profil 100 TI tl. 80 mm, EI 30, Rw 48 dB</t>
  </si>
  <si>
    <t>(2,7+4,2+5,3+0,3+1)*3,5</t>
  </si>
  <si>
    <t>763164125</t>
  </si>
  <si>
    <t>SDK obklad dřevěných kcí tvaru L š do 0,4 m desky 1xH2DF 12,5</t>
  </si>
  <si>
    <t>765302150</t>
  </si>
  <si>
    <t>Obklad ze sádrokartonových desek konstrukcí dřevěných včetně ochranných úhelníků ve tvaru L rozvinuté šíře do 0,4 m, opláštěný deskou protipožární impregnovanou H2DF, tl. 12,5 mm</t>
  </si>
  <si>
    <t>763164541</t>
  </si>
  <si>
    <t>SDK obklad kovových kcí tvaru L š do 0,8 m desky 1xH2 12,5</t>
  </si>
  <si>
    <t>-2003037816</t>
  </si>
  <si>
    <t>Obklad ze sádrokartonových desek konstrukcí kovových včetně ochranných úhelníků ve tvaru L rozvinuté šíře přes 0,4 do 0,8 m, opláštěný deskou impregnovanou H2, tl. 12,5 mm</t>
  </si>
  <si>
    <t>3,5*2+4,9</t>
  </si>
  <si>
    <t>10</t>
  </si>
  <si>
    <t>1558278263</t>
  </si>
  <si>
    <t>55331533</t>
  </si>
  <si>
    <t>zárubeň ocelová pro sádrokarton 125 900 levá,pravá</t>
  </si>
  <si>
    <t>-2051619219</t>
  </si>
  <si>
    <t>998763303</t>
  </si>
  <si>
    <t>Přesun hmot tonážní pro sádrokartonové konstrukce v objektech v do 24 m</t>
  </si>
  <si>
    <t>-1464892899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</si>
  <si>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</si>
  <si>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172785229</t>
  </si>
  <si>
    <t>1418210542</t>
  </si>
  <si>
    <t>766660002</t>
  </si>
  <si>
    <t>Montáž dveřních křídel otvíravých jednokřídlových š přes 0,8 m do ocelové zárubně</t>
  </si>
  <si>
    <t>273807688</t>
  </si>
  <si>
    <t>Montáž dveřních křídel dřevěných nebo plastových otevíravých do ocelové zárubně povrchově upravených jednokřídlových, šířky přes 800 mm</t>
  </si>
  <si>
    <t>61162860</t>
  </si>
  <si>
    <t>dveře vnitřní foliované plné 1křídlé 900x1970mm</t>
  </si>
  <si>
    <t>845813866</t>
  </si>
  <si>
    <t>766691510</t>
  </si>
  <si>
    <t>Montáž těsnění oken a balkónových dveří polyuretanovou páskou</t>
  </si>
  <si>
    <t>-465845693</t>
  </si>
  <si>
    <t>Montáž ostatních truhlářských konstrukcí těsnění oken a balkónových dveří ve styku křídel s okenním rámem polyuretanovou páskou</t>
  </si>
  <si>
    <t>1,5*4*6</t>
  </si>
  <si>
    <t>998766103</t>
  </si>
  <si>
    <t>Přesun hmot tonážní pro konstrukce truhlářské v objektech v do 24 m</t>
  </si>
  <si>
    <t>829458877</t>
  </si>
  <si>
    <t>Přesun hmot pro konstrukce truhlářské stanovený z hmotnosti přesunovaného materiálu vodorovná dopravní vzdálenost do 50 m v objektech výšky přes 12 do 24 m</t>
  </si>
  <si>
    <t>-1056779010</t>
  </si>
  <si>
    <t>-2105617731</t>
  </si>
  <si>
    <t>-1167071539</t>
  </si>
  <si>
    <t>776201812</t>
  </si>
  <si>
    <t>Demontáž lepených povlakových podlah s podložkou ručně</t>
  </si>
  <si>
    <t>-2041758069</t>
  </si>
  <si>
    <t>Demontáž povlakových podlahovin lepených ručně s podložkou</t>
  </si>
  <si>
    <t>776221121</t>
  </si>
  <si>
    <t>Lepení elektrostaticky vodivých pásů z PVC standardním lepidlem</t>
  </si>
  <si>
    <t>-1045240975</t>
  </si>
  <si>
    <t>Montáž podlahovin z PVC lepením standardním lepidlem z pásů elektrostaticky vodivých</t>
  </si>
  <si>
    <t>28411026</t>
  </si>
  <si>
    <t>PVC homogenní zátěžová elektrostaticky vodivé tl 2,00mm, R 0,05-1MΩ, třída zátěže 34/43, třída otěru P, hořlavost Bfl S1</t>
  </si>
  <si>
    <t>-722189850</t>
  </si>
  <si>
    <t>36,7*1,1 'Přepočtené koeficientem množství</t>
  </si>
  <si>
    <t>642549085</t>
  </si>
  <si>
    <t>776410811</t>
  </si>
  <si>
    <t>Odstranění soklíků a lišt pryžových nebo plastových</t>
  </si>
  <si>
    <t>-144139980</t>
  </si>
  <si>
    <t>Demontáž soklíků nebo lišt pryžových nebo plastových</t>
  </si>
  <si>
    <t>776411111</t>
  </si>
  <si>
    <t>Montáž obvodových soklíků výšky do 80 mm</t>
  </si>
  <si>
    <t>-734560747</t>
  </si>
  <si>
    <t>Montáž soklíků lepením obvodových, výšky do 80 mm</t>
  </si>
  <si>
    <t>21,5+14,7</t>
  </si>
  <si>
    <t>28411009</t>
  </si>
  <si>
    <t>lišta soklová PVC 18x80mm</t>
  </si>
  <si>
    <t>-2134697776</t>
  </si>
  <si>
    <t>36,2*1,02 'Přepočtené koeficientem množství</t>
  </si>
  <si>
    <t>998776103</t>
  </si>
  <si>
    <t>Přesun hmot tonážní pro podlahy povlakové v objektech v do 24 m</t>
  </si>
  <si>
    <t>-1741436847</t>
  </si>
  <si>
    <t>Přesun hmot pro podlahy povlakové  stanovený z hmotnosti přesunovaného materiálu vodorovná dopravní vzdálenost do 50 m v objektech výšky přes 12 do 24 m</t>
  </si>
  <si>
    <t>1735675889</t>
  </si>
  <si>
    <t>-1712985413</t>
  </si>
  <si>
    <t>783101203</t>
  </si>
  <si>
    <t>Jemné obroušení podkladu truhlářských konstrukcí před provedením nátěru</t>
  </si>
  <si>
    <t>511122285</t>
  </si>
  <si>
    <t>Příprava podkladu truhlářských konstrukcí před provedením nátěru broušení smirkovým papírem nebo plátnem jemné</t>
  </si>
  <si>
    <t>1,5*5</t>
  </si>
  <si>
    <t>783117101</t>
  </si>
  <si>
    <t>Krycí jednonásobný syntetický nátěr truhlářských konstrukcí</t>
  </si>
  <si>
    <t>-1193257500</t>
  </si>
  <si>
    <t>Krycí nátěr truhlářských konstrukcí jednonásobný syntetický</t>
  </si>
  <si>
    <t>783122101</t>
  </si>
  <si>
    <t>Lokální tmelení truhlářských konstrukcí včetně přebroušení disperzním tmelem plochy do 10%</t>
  </si>
  <si>
    <t>1040248948</t>
  </si>
  <si>
    <t>Tmelení truhlářských konstrukcí lokální, včetně přebroušení tmelených míst rozsahu do 10% plochy, tmelem disperzním akrylátovým nebo latexovým</t>
  </si>
  <si>
    <t>-1352801111</t>
  </si>
  <si>
    <t>3*0,25</t>
  </si>
  <si>
    <t>783315103</t>
  </si>
  <si>
    <t>Mezinátěr jednonásobný syntetický samozákladující zámečnických konstrukcí</t>
  </si>
  <si>
    <t>178263896</t>
  </si>
  <si>
    <t>Mezinátěr zámečnických konstrukcí jednonásobný syntetický samozákladující</t>
  </si>
  <si>
    <t>784111011</t>
  </si>
  <si>
    <t>Obroušení podkladu omítnutého v místnostech výšky do 3,80 m</t>
  </si>
  <si>
    <t>-1840510468</t>
  </si>
  <si>
    <t>Obroušení podkladu omítky v místnostech výšky do 3,80 m</t>
  </si>
  <si>
    <t>21,5*3,5+14,7*3,5</t>
  </si>
  <si>
    <t>35</t>
  </si>
  <si>
    <t>784161001</t>
  </si>
  <si>
    <t>Tmelení spar a rohů šířky do 3 mm akrylátovým tmelem v místnostech výšky do 3,80 m</t>
  </si>
  <si>
    <t>1715577483</t>
  </si>
  <si>
    <t>Tmelení spar a rohů, šířky do 3 mm akrylátovým tmelem v místnostech výšky do 3,80 m</t>
  </si>
  <si>
    <t>21,5+14,7+3,5*9</t>
  </si>
  <si>
    <t>784161401</t>
  </si>
  <si>
    <t>Celoplošné vyhlazení podkladu sádrovou stěrkou v místnostech výšky do 3,80 m</t>
  </si>
  <si>
    <t>-2078365800</t>
  </si>
  <si>
    <t>Celoplošné vyrovnání podkladu sádrovou stěrkou, tloušťky do 3 mm vyhlazením v místnostech výšky do 3,80 m</t>
  </si>
  <si>
    <t>784181101</t>
  </si>
  <si>
    <t>Základní akrylátová jednonásobná penetrace podkladu v místnostech výšky do 3,80m</t>
  </si>
  <si>
    <t>78205646</t>
  </si>
  <si>
    <t>Penetrace podkladu jednonásobná základní akrylátová v místnostech výšky do 3,80 m</t>
  </si>
  <si>
    <t>-1115635232</t>
  </si>
  <si>
    <t>304922308</t>
  </si>
  <si>
    <t>1495832261</t>
  </si>
  <si>
    <t>784211101</t>
  </si>
  <si>
    <t>Dvojnásobné bílé malby ze směsí za mokra výborně otěruvzdorných v místnostech výšky do 3,80 m</t>
  </si>
  <si>
    <t>1112367734</t>
  </si>
  <si>
    <t>Malby z malířských směsí otěruvzdorných za mokra dvojnásobné, bílé za mokra otěruvzdorné výborně v místnostech výšky do 3,80 m</t>
  </si>
  <si>
    <t>786</t>
  </si>
  <si>
    <t>Dokončovací práce - čalounické úpravy</t>
  </si>
  <si>
    <t>786626121</t>
  </si>
  <si>
    <t>Montáž lamelové žaluzie vnitřní nebo do oken dvojitých kovových</t>
  </si>
  <si>
    <t>65470707</t>
  </si>
  <si>
    <t>Montáž zastiňujících žaluzií  lamelových vnitřních nebo do oken dvojitých kovových</t>
  </si>
  <si>
    <t>55346100</t>
  </si>
  <si>
    <t>žaluzie horizontální meziskelní</t>
  </si>
  <si>
    <t>1272223680</t>
  </si>
  <si>
    <t>998786103</t>
  </si>
  <si>
    <t>Přesun hmot tonážní pro čalounické úpravy v objektech v do 24 m</t>
  </si>
  <si>
    <t>1592422218</t>
  </si>
  <si>
    <t>Přesun hmot pro čalounické úpravy  stanovený z hmotnosti přesunovaného materiálu vodorovná dopravní vzdálenost do 50 m v objektech výšky (hloubky) přes 12 do 24 m</t>
  </si>
  <si>
    <t>998786181</t>
  </si>
  <si>
    <t>Příplatek k přesunu hmot tonážní 786 prováděný bez použití mechanizace</t>
  </si>
  <si>
    <t>611063143</t>
  </si>
  <si>
    <t>Přesun hmot pro čalounické úpravy  stanovený z hmotnosti přesunovaného materiálu Příplatek k cenám za přesun prováděný bez použití mechanizace pro jakoukoliv výšku objektu</t>
  </si>
  <si>
    <t>998786193</t>
  </si>
  <si>
    <t>Příplatek k přesunu hmot tonážní 786 za zvětšený přesun do 500 m</t>
  </si>
  <si>
    <t>1020375649</t>
  </si>
  <si>
    <t>Přesun hmot pro čalounické úpravy  stanovený z hmotnosti přesunovaného materiálu Příplatek k cenám za zvětšený přesun přes vymezenou největší dopravní vzdálenost do 500 m</t>
  </si>
  <si>
    <t>202003 - Ústav Lékařské biofyziky</t>
  </si>
  <si>
    <t xml:space="preserve">    998 - Přesun hmot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</si>
  <si>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</si>
  <si>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</si>
  <si>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</si>
  <si>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771 - Podlahy z dlaždic</t>
  </si>
  <si>
    <t xml:space="preserve">    781 - Dokončovací práce - obklady</t>
  </si>
  <si>
    <t>619996145</t>
  </si>
  <si>
    <t>Ochrana konstrukcí nebo samostatných prvků obalením geotextilií</t>
  </si>
  <si>
    <t>1788220314</t>
  </si>
  <si>
    <t>Ochrana stavebních konstrukcí a samostatných prvků včetně pozdějšího odstranění obalením geotextilií samostatných konstrukcí a prvků</t>
  </si>
  <si>
    <t>631311131</t>
  </si>
  <si>
    <t>Doplnění dosavadních mazanin betonem prostým plochy do 1 m2 tloušťky přes 80 mm</t>
  </si>
  <si>
    <t>-251734183</t>
  </si>
  <si>
    <t>Doplnění dosavadních mazanin prostým betonem  s dodáním hmot, bez potěru, plochy jednotlivě do 1 m2 a tl. přes 80 mm</t>
  </si>
  <si>
    <t>1,6*0,3*0,2</t>
  </si>
  <si>
    <t>631312141</t>
  </si>
  <si>
    <t>Doplnění rýh v dosavadních mazaninách betonem prostým</t>
  </si>
  <si>
    <t>110808952</t>
  </si>
  <si>
    <t>Doplnění dosavadních mazanin prostým betonem  s dodáním hmot, bez potěru, plochy jednotlivě rýh v dosavadních mazaninách</t>
  </si>
  <si>
    <t>2,5*0,15*0,1</t>
  </si>
  <si>
    <t>-75376004</t>
  </si>
  <si>
    <t>1910776605</t>
  </si>
  <si>
    <t>962086111</t>
  </si>
  <si>
    <t>Bourání příček z plynosilikátu tl do 150 mm</t>
  </si>
  <si>
    <t>115917676</t>
  </si>
  <si>
    <t>Bourání zdiva příček nebo vybourání otvorů  z plynosilikátu, siporexu a ostatních nepálených zdících materiálů o objemové hmotnosti do 500 kg/m3, tl. do 150 mm</t>
  </si>
  <si>
    <t>0,8*2,5</t>
  </si>
  <si>
    <t>963012510P</t>
  </si>
  <si>
    <t>Bourání zvýšené podlahy</t>
  </si>
  <si>
    <t>1553015037</t>
  </si>
  <si>
    <t>6,2*0,2</t>
  </si>
  <si>
    <t>968072455</t>
  </si>
  <si>
    <t>Vybourání kovových dveřních zárubní pl do 2 m2</t>
  </si>
  <si>
    <t>-1920896335</t>
  </si>
  <si>
    <t>Vybourání kovových rámů oken s křídly, dveřních zárubní, vrat, stěn, ostění nebo obkladů  dveřních zárubní, plochy do 2 m2</t>
  </si>
  <si>
    <t>1*2</t>
  </si>
  <si>
    <t>102</t>
  </si>
  <si>
    <t>971042651</t>
  </si>
  <si>
    <t>Vybourání otvorů v betonových příčkách a zdech pl do 4 m2</t>
  </si>
  <si>
    <t>-399071130</t>
  </si>
  <si>
    <t>Vybourání otvorů v betonových příčkách a zdech základových nebo nadzákladových  plochy do 4 m2, tl. jakékoliv</t>
  </si>
  <si>
    <t>1,6*0,3*3,5</t>
  </si>
  <si>
    <t>997013153</t>
  </si>
  <si>
    <t>Vnitrostaveništní doprava suti a vybouraných hmot pro budovy v do 12 m s omezením mechanizace</t>
  </si>
  <si>
    <t>1897923758</t>
  </si>
  <si>
    <t>Vnitrostaveništní doprava suti a vybouraných hmot  vodorovně do 50 m svisle s omezením mechanizace pro budovy a haly výšky přes 9 do 12 m</t>
  </si>
  <si>
    <t>1418314944</t>
  </si>
  <si>
    <t>-635376279</t>
  </si>
  <si>
    <t>7,733*20 'Přepočtené koeficientem množství</t>
  </si>
  <si>
    <t>1433181425</t>
  </si>
  <si>
    <t>998</t>
  </si>
  <si>
    <t>Přesun hmot</t>
  </si>
  <si>
    <t>998011003</t>
  </si>
  <si>
    <t>Přesun hmot pro budovy zděné v do 24 m</t>
  </si>
  <si>
    <t>-628324658</t>
  </si>
  <si>
    <t>Přesun hmot pro budovy občanské výstavby, bydlení, výrobu a služby  s nosnou svislou konstrukcí zděnou z cihel, tvárnic nebo kamene vodorovná dopravní vzdálenost do 100 m pro budovy výšky přes 12 do 24 m</t>
  </si>
  <si>
    <t>998011014</t>
  </si>
  <si>
    <t>Příplatek k přesunu hmot pro budovy zděné za zvětšený přesun do 500 m</t>
  </si>
  <si>
    <t>1978259288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</si>
  <si>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</si>
  <si>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722</t>
  </si>
  <si>
    <t>Zdravotechnika - vnitřní vodovod</t>
  </si>
  <si>
    <t>722170801</t>
  </si>
  <si>
    <t>Demontáž rozvodů vody z plastů do D 25</t>
  </si>
  <si>
    <t>-685848359</t>
  </si>
  <si>
    <t>Demontáž rozvodů vody z plastů  do Ø 25 mm</t>
  </si>
  <si>
    <t>722173231</t>
  </si>
  <si>
    <t>Potrubí vodovodní plastové pevné spoj lepením 16x2,0 mm</t>
  </si>
  <si>
    <t>481601051</t>
  </si>
  <si>
    <t>Potrubí z plastových trubek pevné spojované lepením D 16 x 2,0</t>
  </si>
  <si>
    <t>2+3,7*2</t>
  </si>
  <si>
    <t>722220851</t>
  </si>
  <si>
    <t>Demontáž armatur závitových s jedním závitem G do 3/4</t>
  </si>
  <si>
    <t>1091287589</t>
  </si>
  <si>
    <t>Demontáž armatur závitových  s jedním závitem do G 3/4</t>
  </si>
  <si>
    <t>722290234</t>
  </si>
  <si>
    <t>Proplach a dezinfekce vodovodního potrubí do DN 80</t>
  </si>
  <si>
    <t>1079751557</t>
  </si>
  <si>
    <t>Zkoušky, proplach a desinfekce vodovodního potrubí  proplach a desinfekce vodovodního potrubí do DN 80</t>
  </si>
  <si>
    <t>9,4</t>
  </si>
  <si>
    <t>998722103</t>
  </si>
  <si>
    <t>Přesun hmot tonážní pro vnitřní vodovod v objektech v do 24 m</t>
  </si>
  <si>
    <t>-2099771794</t>
  </si>
  <si>
    <t>Přesun hmot pro vnitřní vodovod  stanovený z hmotnosti přesunovaného materiálu vodorovná dopravní vzdálenost do 50 m v objektech výšky přes 12 do 24 m</t>
  </si>
  <si>
    <t>725</t>
  </si>
  <si>
    <t>Zdravotechnika - zařizovací předměty</t>
  </si>
  <si>
    <t>725111361</t>
  </si>
  <si>
    <t>Splachovač automatický pro splachovací nádržku</t>
  </si>
  <si>
    <t>soubor</t>
  </si>
  <si>
    <t>-2108547872</t>
  </si>
  <si>
    <t>Zařízení záchodů splachovače automatické pro splachovací nádržku</t>
  </si>
  <si>
    <t>725112022</t>
  </si>
  <si>
    <t>Klozet keramický závěsný na nosné stěny s hlubokým splachováním odpad vodorovný</t>
  </si>
  <si>
    <t>149377982</t>
  </si>
  <si>
    <t>Zařízení záchodů klozety keramické závěsné na nosné stěny s hlubokým splachováním odpad vodorovný</t>
  </si>
  <si>
    <t>725210821</t>
  </si>
  <si>
    <t>Demontáž umyvadel bez výtokových armatur</t>
  </si>
  <si>
    <t>1001330866</t>
  </si>
  <si>
    <t>Demontáž umyvadel  bez výtokových armatur umyvadel</t>
  </si>
  <si>
    <t>115</t>
  </si>
  <si>
    <t>725211603</t>
  </si>
  <si>
    <t>Umyvadlo keramické bílé šířky 600 mm bez krytu na sifon připevněné na stěnu šrouby</t>
  </si>
  <si>
    <t>907383964</t>
  </si>
  <si>
    <t>Umyvadla keramická bílá bez výtokových armatur připevněná na stěnu šrouby bez sloupu nebo krytu na sifon 600 mm</t>
  </si>
  <si>
    <t>725211681</t>
  </si>
  <si>
    <t>Umyvadlo keramické bílé zdravotní šířky 640 mm připevněné na stěnu šrouby</t>
  </si>
  <si>
    <t>729996838</t>
  </si>
  <si>
    <t>Umyvadla keramická bílá bez výtokových armatur připevněná na stěnu šrouby zdravotní bílá 640 mm</t>
  </si>
  <si>
    <t>725220841</t>
  </si>
  <si>
    <t>Demontáž van ocelová rohová</t>
  </si>
  <si>
    <t>-2063303679</t>
  </si>
  <si>
    <t>Demontáž van  ocelových rohových</t>
  </si>
  <si>
    <t>725244102</t>
  </si>
  <si>
    <t>Dveře sprchové rámové se skleněnou výplní tl. 5 mm otvíravé jednokřídlové do niky na vaničku šířky 800 mm</t>
  </si>
  <si>
    <t>1869912966</t>
  </si>
  <si>
    <t>Sprchové dveře a zástěny dveře sprchové do niky rámové se skleněnou výplní tl. 5 mm otvíravé jednokřídlové, na vaničku šířky 800 mm</t>
  </si>
  <si>
    <t>725291631</t>
  </si>
  <si>
    <t>Doplňky zařízení koupelen a záchodů nerezové zásobník papírových ručníků</t>
  </si>
  <si>
    <t>223397682</t>
  </si>
  <si>
    <t>Doplňky zařízení koupelen a záchodů  nerezové zásobník papírových ručníků</t>
  </si>
  <si>
    <t>725291722</t>
  </si>
  <si>
    <t>Doplňky zařízení koupelen a záchodů smaltované madlo krakorcové sklopné dl 834 mm</t>
  </si>
  <si>
    <t>-2136139677</t>
  </si>
  <si>
    <t>Doplňky zařízení koupelen a záchodů  smaltované madla krakorcová sklopná, délky 834 mm</t>
  </si>
  <si>
    <t>725820801</t>
  </si>
  <si>
    <t>Demontáž baterie nástěnné do G 3 / 4</t>
  </si>
  <si>
    <t>-1712486137</t>
  </si>
  <si>
    <t>Demontáž baterií  nástěnných do G 3/4</t>
  </si>
  <si>
    <t>725820802</t>
  </si>
  <si>
    <t>Demontáž baterie stojánkové do jednoho otvoru</t>
  </si>
  <si>
    <t>866298305</t>
  </si>
  <si>
    <t>Demontáž baterií  stojánkových do 1 otvoru</t>
  </si>
  <si>
    <t>116</t>
  </si>
  <si>
    <t>725822611</t>
  </si>
  <si>
    <t>Baterie umyvadlová stojánková páková bez výpusti</t>
  </si>
  <si>
    <t>20287432</t>
  </si>
  <si>
    <t>Baterie umyvadlové stojánkové pákové bez výpusti</t>
  </si>
  <si>
    <t>117</t>
  </si>
  <si>
    <t>725822642</t>
  </si>
  <si>
    <t>Baterie umyvadlová automatická senzorová s přívodem teplé a studené vody</t>
  </si>
  <si>
    <t>-1977116425</t>
  </si>
  <si>
    <t>Baterie umyvadlové stojánkové automatické senzorové přívodem teplé a studené vody</t>
  </si>
  <si>
    <t>118</t>
  </si>
  <si>
    <t>725823121</t>
  </si>
  <si>
    <t>Baterie bidetové stojánkové klasické bez výpusti</t>
  </si>
  <si>
    <t>-1422043938</t>
  </si>
  <si>
    <t>725860811</t>
  </si>
  <si>
    <t>Demontáž uzávěrů zápachu jednoduchých</t>
  </si>
  <si>
    <t>436216380</t>
  </si>
  <si>
    <t>Demontáž zápachových uzávěrek pro zařizovací předměty  jednoduchých</t>
  </si>
  <si>
    <t>998725103</t>
  </si>
  <si>
    <t>Přesun hmot tonážní pro zařizovací předměty v objektech v do 24 m</t>
  </si>
  <si>
    <t>-368677728</t>
  </si>
  <si>
    <t>Přesun hmot pro zařizovací předměty  stanovený z hmotnosti přesunovaného materiálu vodorovná dopravní vzdálenost do 50 m v objektech výšky přes 12 do 24 m</t>
  </si>
  <si>
    <t>998725181</t>
  </si>
  <si>
    <t>Příplatek k přesunu hmot tonážní 725 prováděný bez použití mechanizace</t>
  </si>
  <si>
    <t>-1128661325</t>
  </si>
  <si>
    <t>Přesun hmot pro zařizovací předměty  stanovený z hmotnosti přesunovaného materiálu Příplatek k cenám za přesun prováděný bez použití mechanizace pro jakoukoliv výšku objektu</t>
  </si>
  <si>
    <t>998725193</t>
  </si>
  <si>
    <t>Příplatek k přesunu hmot tonážní 725 za zvětšený přesun do 500 m</t>
  </si>
  <si>
    <t>-220684117</t>
  </si>
  <si>
    <t>Přesun hmot pro zařizovací předměty  stanovený z hmotnosti přesunovaného materiálu Příplatek k cenám za zvětšený přesun přes vymezenou největší dopravní vzdálenost do 500 m</t>
  </si>
  <si>
    <t>726</t>
  </si>
  <si>
    <t>Zdravotechnika - předstěnové instalace</t>
  </si>
  <si>
    <t>726131002</t>
  </si>
  <si>
    <t>Instalační předstěna - umyvadlo do v 1120 mm pro tělesně postižené do lehkých stěn s kovovou kcí</t>
  </si>
  <si>
    <t>-1989826312</t>
  </si>
  <si>
    <t>Předstěnové instalační systémy do lehkých stěn s kovovou konstrukcí pro umyvadla stavební výšky do 1120 mm pro tělesně postižené</t>
  </si>
  <si>
    <t>726131031</t>
  </si>
  <si>
    <t>Instalační předstěna - podpěry a madla v 1120 mm do lehkých stěn s kovovou kcí</t>
  </si>
  <si>
    <t>1583302201</t>
  </si>
  <si>
    <t>Předstěnové instalační systémy do lehkých stěn s kovovou konstrukcí pro podpěrné prvky a madla stavební výška 1120 mm</t>
  </si>
  <si>
    <t>998726113</t>
  </si>
  <si>
    <t>Přesun hmot tonážní pro instalační prefabrikáty v objektech v do 24 m</t>
  </si>
  <si>
    <t>-395548114</t>
  </si>
  <si>
    <t>Přesun hmot pro instalační prefabrikáty  stanovený z hmotnosti přesunovaného materiálu vodorovná dopravní vzdálenost do 50 m v objektech výšky přes 12 m do 24 m</t>
  </si>
  <si>
    <t>998726181</t>
  </si>
  <si>
    <t>Příplatek k přesunu hmot tonážní 726 prováděný bez použití mechanizace</t>
  </si>
  <si>
    <t>-435454486</t>
  </si>
  <si>
    <t>Přesun hmot pro instalační prefabrikáty  stanovený z hmotnosti přesunovaného materiálu Příplatek k cenám za přesun prováděný bez použití mechanizace pro jakoukoliv výšku objektu</t>
  </si>
  <si>
    <t>998726193</t>
  </si>
  <si>
    <t>Příplatek k přesunu hmot tonážní 726 za zvětšený přesun do 500 m</t>
  </si>
  <si>
    <t>-391539506</t>
  </si>
  <si>
    <t>Přesun hmot pro instalační prefabrikáty  stanovený z hmotnosti přesunovaného materiálu Příplatek k cenám za zvětšený přesun přes vymezenou největší dopravní vzdálenost do 500 m</t>
  </si>
  <si>
    <t>111</t>
  </si>
  <si>
    <t>-385918647</t>
  </si>
  <si>
    <t>6+2</t>
  </si>
  <si>
    <t>-521338938</t>
  </si>
  <si>
    <t>-185557656</t>
  </si>
  <si>
    <t>110</t>
  </si>
  <si>
    <t>-232716442</t>
  </si>
  <si>
    <t>3+6+2</t>
  </si>
  <si>
    <t>741122011</t>
  </si>
  <si>
    <t>Montáž kabel Cu bez ukončení uložený pod omítku plný kulatý 2x1,5 až 2,5 mm2 (CYKY)</t>
  </si>
  <si>
    <t>860045824</t>
  </si>
  <si>
    <t>Montáž kabelů měděných bez ukončení uložených pod omítku plných kulatých (CYKY), počtu a průřezu žil 2x1,5 až 2,5 mm2</t>
  </si>
  <si>
    <t>155+35</t>
  </si>
  <si>
    <t>669014691</t>
  </si>
  <si>
    <t>0,0919354838709677*1,2 'Přepočtené koeficientem množství</t>
  </si>
  <si>
    <t>-1026405851</t>
  </si>
  <si>
    <t>0,0980645161290323*1,2 'Přepočtené koeficientem množství</t>
  </si>
  <si>
    <t>707690235</t>
  </si>
  <si>
    <t>861479857</t>
  </si>
  <si>
    <t>741313002</t>
  </si>
  <si>
    <t>Montáž zásuvka (polo)zapuštěná bezšroubové připojení 2P+PE dvojí zapojení - průběžná</t>
  </si>
  <si>
    <t>-1381679828</t>
  </si>
  <si>
    <t>Montáž zásuvek domovních se zapojením vodičů bezšroubové připojení polozapuštěných nebo zapuštěných 10/16 A, provedení 2P + PE dvojí zapojení pro průběžnou montáž</t>
  </si>
  <si>
    <t>4+6</t>
  </si>
  <si>
    <t>741370003</t>
  </si>
  <si>
    <t>Montáž svítidlo žárovkové bytové stropní přisazené 2 zdroje</t>
  </si>
  <si>
    <t>-418874983</t>
  </si>
  <si>
    <t>Montáž svítidel žárovkových se zapojením vodičů bytových nebo společenských místností stropních přisazených 2 zdroje</t>
  </si>
  <si>
    <t>34818210</t>
  </si>
  <si>
    <t>svítidlo bytové nástěnné plastové IP 42  109, 1x9 W</t>
  </si>
  <si>
    <t>-2122028095</t>
  </si>
  <si>
    <t>112</t>
  </si>
  <si>
    <t>-1096534808</t>
  </si>
  <si>
    <t>113</t>
  </si>
  <si>
    <t>34814411</t>
  </si>
  <si>
    <t>svítidlo zářivkové stropní nepřímé, mřížka lamelová, elektronický předřadník, 2x36W</t>
  </si>
  <si>
    <t>984295463</t>
  </si>
  <si>
    <t>114</t>
  </si>
  <si>
    <t>-1667010748</t>
  </si>
  <si>
    <t>1117687256</t>
  </si>
  <si>
    <t>1215501562</t>
  </si>
  <si>
    <t>-335473171</t>
  </si>
  <si>
    <t>802344147</t>
  </si>
  <si>
    <t>763111333</t>
  </si>
  <si>
    <t>SDK příčka tl 100 mm profil CW+UW 75 desky 1xH2 12,5 TI 60 mm EI 30 Rw 45 dB</t>
  </si>
  <si>
    <t>-532497004</t>
  </si>
  <si>
    <t>Příčka ze sádrokartonových desek  s nosnou konstrukcí z jednoduchých ocelových profilů UW, CW jednoduše opláštěná deskou impregnovanou H2 tl. 12,5 mm, příčka tl. 100 mm, profil 75 TI tl. 60 mm, EI 30, Rw 45 dB</t>
  </si>
  <si>
    <t>3,5*(2,7+1,6+1,1+0,5)</t>
  </si>
  <si>
    <t>763121429</t>
  </si>
  <si>
    <t>SDK stěna předsazená tl 112,5 mm profil CW+UW 100 deska 1xH2 12,5 TI 40 mm EI 30</t>
  </si>
  <si>
    <t>-631965733</t>
  </si>
  <si>
    <t>Stěna předsazená ze sádrokartonových desek s nosnou konstrukcí z ocelových profilů CW, UW jednoduše opláštěná deskou impregnovanou H2 tl. 12,5 mm, TI tl. 40 mm, EI 30 stěna tl. 112,5 mm, profil 100</t>
  </si>
  <si>
    <t>1,5*1,2</t>
  </si>
  <si>
    <t>109</t>
  </si>
  <si>
    <t>763164151</t>
  </si>
  <si>
    <t>SDK obklad dřevěných kcí tvaru L š přes 0,8 m desky 1xA 12,5</t>
  </si>
  <si>
    <t>-1978521794</t>
  </si>
  <si>
    <t>Obklad ze sádrokartonových desek konstrukcí dřevěných včetně ochranných úhelníků ve tvaru L rozvinuté šíře přes 0,8 m, opláštěný deskou standardní A, tl. 12,5 mm</t>
  </si>
  <si>
    <t>3,35*(0,6+0,8)</t>
  </si>
  <si>
    <t>3,4*(0,6+0,4+0,4)</t>
  </si>
  <si>
    <t>-1182733083</t>
  </si>
  <si>
    <t>119</t>
  </si>
  <si>
    <t>55331522</t>
  </si>
  <si>
    <t>zárubeň ocelová pro sádrokarton 100 800 levá,pravá</t>
  </si>
  <si>
    <t>1008522530</t>
  </si>
  <si>
    <t>55331523</t>
  </si>
  <si>
    <t>zárubeň ocelová pro sádrokarton 100 900 levá,pravá</t>
  </si>
  <si>
    <t>-1044691889</t>
  </si>
  <si>
    <t>-166146020</t>
  </si>
  <si>
    <t>556532314</t>
  </si>
  <si>
    <t>-2034492389</t>
  </si>
  <si>
    <t>766660001</t>
  </si>
  <si>
    <t>Montáž dveřních křídel otvíravých jednokřídlových š do 0,8 m do ocelové zárubně</t>
  </si>
  <si>
    <t>-1165600964</t>
  </si>
  <si>
    <t>Montáž dveřních křídel dřevěných nebo plastových otevíravých do ocelové zárubně povrchově upravených jednokřídlových, šířky do 800 mm</t>
  </si>
  <si>
    <t>61160156</t>
  </si>
  <si>
    <t>dveře dřevěné vnitřní hladké plné 1křídlé bílé 700x1970mm</t>
  </si>
  <si>
    <t>-1476288542</t>
  </si>
  <si>
    <t>1753241988</t>
  </si>
  <si>
    <t>61160216</t>
  </si>
  <si>
    <t>dveře dřevěné vnitřní hladké plné 1křídlé bílé 900x1970mm</t>
  </si>
  <si>
    <t>-751962001</t>
  </si>
  <si>
    <t>124</t>
  </si>
  <si>
    <t>-251256294</t>
  </si>
  <si>
    <t>125</t>
  </si>
  <si>
    <t>2078012389</t>
  </si>
  <si>
    <t>126</t>
  </si>
  <si>
    <t>-873291467</t>
  </si>
  <si>
    <t>771</t>
  </si>
  <si>
    <t>Podlahy z dlaždic</t>
  </si>
  <si>
    <t>771571810</t>
  </si>
  <si>
    <t>Demontáž podlah z dlaždic keramických kladených do malty</t>
  </si>
  <si>
    <t>-1876951470</t>
  </si>
  <si>
    <t>6,13*1,2</t>
  </si>
  <si>
    <t>1444437775</t>
  </si>
  <si>
    <t>16,1+47,3+23</t>
  </si>
  <si>
    <t>-1656057464</t>
  </si>
  <si>
    <t>42472432</t>
  </si>
  <si>
    <t>1467614967</t>
  </si>
  <si>
    <t>16,1+47,3+23,0</t>
  </si>
  <si>
    <t>776221111</t>
  </si>
  <si>
    <t>Lepení pásů z PVC standardním lepidlem</t>
  </si>
  <si>
    <t>1320810187</t>
  </si>
  <si>
    <t>Montáž podlahovin z PVC lepením standardním lepidlem z pásů standardních</t>
  </si>
  <si>
    <t>28411000</t>
  </si>
  <si>
    <t>PVC heterogenní zátěžová antibakteriální, nášlapná vrstva 0,90mm, třída zátěže 34/43, otlak do 0,03mm, R10, hořlavost Bfl S1</t>
  </si>
  <si>
    <t>1407104976</t>
  </si>
  <si>
    <t>16,1+23</t>
  </si>
  <si>
    <t>-109378132</t>
  </si>
  <si>
    <t>16,9+38,9+25</t>
  </si>
  <si>
    <t>28342001</t>
  </si>
  <si>
    <t>lišta ukončovací pro obklady profilovaná v barvě</t>
  </si>
  <si>
    <t>-65170846</t>
  </si>
  <si>
    <t>80,8*1,02 'Přepočtené koeficientem množství</t>
  </si>
  <si>
    <t>776421312</t>
  </si>
  <si>
    <t>Montáž přechodových šroubovaných lišt</t>
  </si>
  <si>
    <t>-1325937176</t>
  </si>
  <si>
    <t>Montáž lišt přechodových šroubovaných</t>
  </si>
  <si>
    <t>0,7+1,6+1,4+7+3</t>
  </si>
  <si>
    <t>55343124</t>
  </si>
  <si>
    <t>profil přechodový Al vrtaný 30mm bronz</t>
  </si>
  <si>
    <t>1003888280</t>
  </si>
  <si>
    <t>13,7*1,02 'Přepočtené koeficientem množství</t>
  </si>
  <si>
    <t>776991111</t>
  </si>
  <si>
    <t>Spárování silikonem</t>
  </si>
  <si>
    <t>-991912613</t>
  </si>
  <si>
    <t>Ostatní práce spárování silikonem</t>
  </si>
  <si>
    <t>998776102</t>
  </si>
  <si>
    <t>Přesun hmot tonážní pro podlahy povlakové v objektech v do 12 m</t>
  </si>
  <si>
    <t>1460942481</t>
  </si>
  <si>
    <t>Přesun hmot pro podlahy povlakové  stanovený z hmotnosti přesunovaného materiálu vodorovná dopravní vzdálenost do 50 m v objektech výšky přes 6 do 12 m</t>
  </si>
  <si>
    <t>966058494</t>
  </si>
  <si>
    <t>156884069</t>
  </si>
  <si>
    <t>781</t>
  </si>
  <si>
    <t>Dokončovací práce - obklady</t>
  </si>
  <si>
    <t>781111011</t>
  </si>
  <si>
    <t>Ometení (oprášení) stěny při přípravě podkladu</t>
  </si>
  <si>
    <t>-1337456674</t>
  </si>
  <si>
    <t>Příprava podkladu před provedením obkladu oprášení (ometení) stěny</t>
  </si>
  <si>
    <t>2*4,6*1,2</t>
  </si>
  <si>
    <t>2*2,9*1,2</t>
  </si>
  <si>
    <t>781121011</t>
  </si>
  <si>
    <t>Nátěr penetrační na stěnu</t>
  </si>
  <si>
    <t>-1954836794</t>
  </si>
  <si>
    <t>Příprava podkladu před provedením obkladu nátěr penetrační na stěnu</t>
  </si>
  <si>
    <t>781131112</t>
  </si>
  <si>
    <t>Izolace pod obklad nátěrem nebo stěrkou ve dvou vrstvách</t>
  </si>
  <si>
    <t>-557379830</t>
  </si>
  <si>
    <t>Izolace stěny pod obklad izolace nátěrem nebo stěrkou ve dvou vrstvách</t>
  </si>
  <si>
    <t>18,000+1*2,4</t>
  </si>
  <si>
    <t>781474113</t>
  </si>
  <si>
    <t>Montáž obkladů vnitřních keramických hladkých do 19 ks/m2 lepených flexibilním lepidlem</t>
  </si>
  <si>
    <t>1676430094</t>
  </si>
  <si>
    <t>Montáž obkladů vnitřních stěn z dlaždic keramických lepených flexibilním lepidlem maloformátových hladkých přes 12 do 19 ks/m2</t>
  </si>
  <si>
    <t>59761071</t>
  </si>
  <si>
    <t>obklad keramický hladký přes 12 do 19ks/m2</t>
  </si>
  <si>
    <t>1763645340</t>
  </si>
  <si>
    <t>20,4*1,1 'Přepočtené koeficientem množství</t>
  </si>
  <si>
    <t>781494111</t>
  </si>
  <si>
    <t>Plastové profily rohové lepené flexibilním lepidlem</t>
  </si>
  <si>
    <t>-554176861</t>
  </si>
  <si>
    <t>Obklad - dokončující práce profily ukončovací lepené flexibilním lepidlem rohové</t>
  </si>
  <si>
    <t>2*4</t>
  </si>
  <si>
    <t>781494511</t>
  </si>
  <si>
    <t>Plastové profily ukončovací lepené flexibilním lepidlem</t>
  </si>
  <si>
    <t>476853104</t>
  </si>
  <si>
    <t>Obklad - dokončující práce profily ukončovací lepené flexibilním lepidlem ukončovací</t>
  </si>
  <si>
    <t>2*3*4</t>
  </si>
  <si>
    <t>998781103</t>
  </si>
  <si>
    <t>Přesun hmot tonážní pro obklady keramické v objektech v do 24 m</t>
  </si>
  <si>
    <t>855203595</t>
  </si>
  <si>
    <t>Přesun hmot pro obklady keramické  stanovený z hmotnosti přesunovaného materiálu vodorovná dopravní vzdálenost do 50 m v objektech výšky přes 12 do 24 m</t>
  </si>
  <si>
    <t>998781181</t>
  </si>
  <si>
    <t>Příplatek k přesunu hmot tonážní 781 prováděný bez použití mechanizace</t>
  </si>
  <si>
    <t>1188630052</t>
  </si>
  <si>
    <t>Přesun hmot pro obklady keramické  stanovený z hmotnosti přesunovaného materiálu Příplatek k cenám za přesun prováděný bez použití mechanizace pro jakoukoliv výšku objektu</t>
  </si>
  <si>
    <t>998781193</t>
  </si>
  <si>
    <t>Příplatek k přesunu hmot tonážní 781 za zvětšený přesun do 500 m</t>
  </si>
  <si>
    <t>2017091136</t>
  </si>
  <si>
    <t>Přesun hmot pro obklady keramické  stanovený z hmotnosti přesunovaného materiálu Příplatek k cenám za zvětšený přesun přes vymezenou největší dopravní vzdálenost do 500 m</t>
  </si>
  <si>
    <t>783000103</t>
  </si>
  <si>
    <t>Ochrana podlah nebo vodorovných ploch při provádění nátěrů položením fólie</t>
  </si>
  <si>
    <t>1784405990</t>
  </si>
  <si>
    <t>Zakrývání konstrukcí včetně pozdějšího odkrytí podlah nebo vodorovných ploch položením fólie</t>
  </si>
  <si>
    <t>58124844</t>
  </si>
  <si>
    <t>fólie pro malířské potřeby zakrývací tl 25µ 4x5m</t>
  </si>
  <si>
    <t>1048274949</t>
  </si>
  <si>
    <t>19,5*1,6 'Přepočtené koeficientem množství</t>
  </si>
  <si>
    <t>120</t>
  </si>
  <si>
    <t>766393793</t>
  </si>
  <si>
    <t>123</t>
  </si>
  <si>
    <t>-1134212689</t>
  </si>
  <si>
    <t>121</t>
  </si>
  <si>
    <t>783132101</t>
  </si>
  <si>
    <t>Lokální tmelení truhlářských konstrukcí včetně přebroušení epoxidovým tmelem plochy do 10%</t>
  </si>
  <si>
    <t>-148169728</t>
  </si>
  <si>
    <t>Tmelení truhlářských konstrukcí lokální, včetně přebroušení tmelených míst rozsahu do 10% plochy, tmelem epoxidovým</t>
  </si>
  <si>
    <t>122</t>
  </si>
  <si>
    <t>783162201</t>
  </si>
  <si>
    <t>Dotmelení skleněných výplní truhlářských konstrukcí sklenářským tmelem</t>
  </si>
  <si>
    <t>830535402</t>
  </si>
  <si>
    <t>Dotmelení skleněných výplní truhlářských konstrukcí tmelem sklenářským</t>
  </si>
  <si>
    <t>-1830645087</t>
  </si>
  <si>
    <t>0,2*5*4</t>
  </si>
  <si>
    <t>783314101</t>
  </si>
  <si>
    <t>Základní jednonásobný syntetický nátěr zámečnických konstrukcí</t>
  </si>
  <si>
    <t>-505813782</t>
  </si>
  <si>
    <t>Základní nátěr zámečnických konstrukcí jednonásobný syntetický</t>
  </si>
  <si>
    <t>783317101</t>
  </si>
  <si>
    <t>Krycí jednonásobný syntetický standardní nátěr zámečnických konstrukcí</t>
  </si>
  <si>
    <t>1977613863</t>
  </si>
  <si>
    <t>Krycí nátěr (email) zámečnických konstrukcí jednonásobný syntetický standardní</t>
  </si>
  <si>
    <t>555476058</t>
  </si>
  <si>
    <t>13,7+17,5*1,5</t>
  </si>
  <si>
    <t>16,9*3,5+16,1</t>
  </si>
  <si>
    <t>25*3,5+23</t>
  </si>
  <si>
    <t>38,9*3,5+47,3</t>
  </si>
  <si>
    <t>784161411</t>
  </si>
  <si>
    <t>Celoplošné vyrovnání podkladu sádrovou stěrkou v místnostech výšky do 3,80 m</t>
  </si>
  <si>
    <t>-1806214608</t>
  </si>
  <si>
    <t>Celoplošné vyrovnání podkladu sádrovou stěrkou, tloušťky do 3 mm vyrovnáním v místnostech výšky do 3,80 m</t>
  </si>
  <si>
    <t>(25*3,5+23)/2</t>
  </si>
  <si>
    <t>-1853223764</t>
  </si>
  <si>
    <t>3,5*(4,2+1,6+1,1+0,5)</t>
  </si>
  <si>
    <t>-1385547686</t>
  </si>
  <si>
    <t>1750711307</t>
  </si>
  <si>
    <t>786681003</t>
  </si>
  <si>
    <t>Montáž svislých lamelových žaluzií M+D</t>
  </si>
  <si>
    <t>640754665</t>
  </si>
  <si>
    <t>7,5</t>
  </si>
  <si>
    <t>202004 - Ústav Amatomie</t>
  </si>
  <si>
    <t>1232861708</t>
  </si>
  <si>
    <t>34814453</t>
  </si>
  <si>
    <t>svítidlo zářivkové stropní nepřímé, mřížka parabolická, elektronický předřadník, 2x36W</t>
  </si>
  <si>
    <t>-734292774</t>
  </si>
  <si>
    <t>152390722</t>
  </si>
  <si>
    <t>1141410542</t>
  </si>
  <si>
    <t>184144457</t>
  </si>
  <si>
    <t>2070578065</t>
  </si>
  <si>
    <t>-34328593</t>
  </si>
  <si>
    <t>749904522</t>
  </si>
  <si>
    <t>-847500447</t>
  </si>
  <si>
    <t>2016795487</t>
  </si>
  <si>
    <t>1073985773</t>
  </si>
  <si>
    <t>36,71*1,1 'Přepočtené koeficientem množství</t>
  </si>
  <si>
    <t>409050446</t>
  </si>
  <si>
    <t>-81402084</t>
  </si>
  <si>
    <t>-975718637</t>
  </si>
  <si>
    <t>25,85*1,02 'Přepočtené koeficientem množství</t>
  </si>
  <si>
    <t>-1906789945</t>
  </si>
  <si>
    <t>55343120</t>
  </si>
  <si>
    <t>profil přechodový Al vrtaný 30mm stříbro</t>
  </si>
  <si>
    <t>-808938804</t>
  </si>
  <si>
    <t>1,2*1,02 'Přepočtené koeficientem množství</t>
  </si>
  <si>
    <t>776991821</t>
  </si>
  <si>
    <t>Odstranění lepidla ručně z podlah</t>
  </si>
  <si>
    <t>-1612201759</t>
  </si>
  <si>
    <t>Ostatní práce odstranění lepidla ručně z podlah</t>
  </si>
  <si>
    <t>-423550926</t>
  </si>
  <si>
    <t>540011680</t>
  </si>
  <si>
    <t>653222387</t>
  </si>
  <si>
    <t>781473920</t>
  </si>
  <si>
    <t>Oprava obkladu z obkladaček keramických do 12 ks/m2 lepených</t>
  </si>
  <si>
    <t>681028802</t>
  </si>
  <si>
    <t>Opravy obkladů z obkladaček keramických lepených, při velikosti obkladaček přes 9 do 12 ks/m2</t>
  </si>
  <si>
    <t>59761062</t>
  </si>
  <si>
    <t>dekor keramický pro interiér i exteriér přes 9 do 12 ks/m2</t>
  </si>
  <si>
    <t>2082529747</t>
  </si>
  <si>
    <t>55,000*0,2*0,2</t>
  </si>
  <si>
    <t>781491813P</t>
  </si>
  <si>
    <t>Vyškrabání stávajících spár</t>
  </si>
  <si>
    <t>-78778079</t>
  </si>
  <si>
    <t>781495115</t>
  </si>
  <si>
    <t>Spárování vnitřních obkladů silikonem</t>
  </si>
  <si>
    <t>-1855955276</t>
  </si>
  <si>
    <t>Obklad - dokončující práce ostatní práce spárování silikonem</t>
  </si>
  <si>
    <t>65377239</t>
  </si>
  <si>
    <t>2126299498</t>
  </si>
  <si>
    <t>284374846</t>
  </si>
  <si>
    <t>-468512800</t>
  </si>
  <si>
    <t>0,6*6,2*4+2,5*1,2*4</t>
  </si>
  <si>
    <t>-770401353</t>
  </si>
  <si>
    <t>26,88*2 'Přepočtené koeficientem množství</t>
  </si>
  <si>
    <t>783122111</t>
  </si>
  <si>
    <t>Lokální tmelení truhlářských konstrukcí včetně přebroušení disperzním tmelem plochy do 30%</t>
  </si>
  <si>
    <t>1225232906</t>
  </si>
  <si>
    <t>Tmelení truhlářských konstrukcí lokální, včetně přebroušení tmelených míst rozsahu přes 10 do 30% plochy, tmelem disperzním akrylátovým nebo latexovým</t>
  </si>
  <si>
    <t>929092390</t>
  </si>
  <si>
    <t>5*0,3*2</t>
  </si>
  <si>
    <t>783317105</t>
  </si>
  <si>
    <t>Krycí jednonásobný syntetický samozákladující nátěr zámečnických konstrukcí</t>
  </si>
  <si>
    <t>2094479839</t>
  </si>
  <si>
    <t>Krycí nátěr (email) zámečnických konstrukcí jednonásobný syntetický samozákladující</t>
  </si>
  <si>
    <t>1,5*2</t>
  </si>
  <si>
    <t>-1131086495</t>
  </si>
  <si>
    <t>3,5*25,85+36,7+37,01+25,7*1,5</t>
  </si>
  <si>
    <t>784161501</t>
  </si>
  <si>
    <t>Celoplošné vyhlazení podkladu disperzní stěrkou v místnostech výšky do 3,80 m</t>
  </si>
  <si>
    <t>-980659991</t>
  </si>
  <si>
    <t>Celoplošné vyrovnání podkladu disperzní stěrkou, tloušťky do 3 mm vyhlazením v místnostech výšky do 3,80 m</t>
  </si>
  <si>
    <t>-1114912321</t>
  </si>
  <si>
    <t>-1054579200</t>
  </si>
  <si>
    <t>784211167</t>
  </si>
  <si>
    <t>Příplatek k cenám 2x maleb ze směsí za mokra otěruvzdorných za barevnou malbu v náročném odstínu</t>
  </si>
  <si>
    <t>530498301</t>
  </si>
  <si>
    <t>Malby z malířských směsí otěruvzdorných za mokra Příplatek k cenám dvojnásobných maleb za provádění barevné malby tónované na tónovacích automatech, v odstínu náročném</t>
  </si>
  <si>
    <t>202005 - PTO - oprava</t>
  </si>
  <si>
    <t>622125100</t>
  </si>
  <si>
    <t>Vyplnění spár vápennou maltou vnějších stěn z cihel</t>
  </si>
  <si>
    <t>1397153353</t>
  </si>
  <si>
    <t>Vyplnění spár vnějších povrchů  vápennou maltou, ploch z cihel stěn</t>
  </si>
  <si>
    <t>622135001</t>
  </si>
  <si>
    <t>Vyrovnání podkladu vnějších stěn maltou vápenocementovou tl do 10 mm</t>
  </si>
  <si>
    <t>-2065400295</t>
  </si>
  <si>
    <t>Vyrovnání nerovností podkladu vnějších omítaných ploch  maltou, tloušťky do 10 mm vápenocementovou stěn</t>
  </si>
  <si>
    <t>622135090</t>
  </si>
  <si>
    <t>Příplatek k vyrovnání vnějších stěn maltou vápennou za každých dalších 5 mm tl</t>
  </si>
  <si>
    <t>-313408843</t>
  </si>
  <si>
    <t>Vyrovnání nerovností podkladu vnějších omítaných ploch  tmelem, tloušťky do 2 mm Příplatek k ceně za každých dalších 5 mm tloušťky podkladní vrstvy přes 10 mm maltou vápennou stěn</t>
  </si>
  <si>
    <t>32*2 'Přepočtené koeficientem množství</t>
  </si>
  <si>
    <t>622335203</t>
  </si>
  <si>
    <t>Oprava cementové škrábané omítky vnějších stěn v rozsahu do 50%</t>
  </si>
  <si>
    <t>525553777</t>
  </si>
  <si>
    <t>Oprava cementové škrábané (břízolitové) omítky vnějších ploch  stěn, v rozsahu opravované plochy přes 30 do 50%</t>
  </si>
  <si>
    <t>941111112</t>
  </si>
  <si>
    <t>Montáž lešení řadového trubkového lehkého s podlahami zatížení do 200 kg/m2 š do 0,9 m v do 25 m</t>
  </si>
  <si>
    <t>1091673558</t>
  </si>
  <si>
    <t>Montáž lešení řadového trubkového lehkého pracovního s podlahami  s provozním zatížením tř. 3 do 200 kg/m2 šířky tř. W06 od 0,6 do 0,9 m, výšky přes 10 do 25 m</t>
  </si>
  <si>
    <t>15*5</t>
  </si>
  <si>
    <t>941111212</t>
  </si>
  <si>
    <t>Příplatek k lešení řadovému trubkovému lehkému s podlahami š 0,9 m v 25 m za první a ZKD den použití</t>
  </si>
  <si>
    <t>-1480764290</t>
  </si>
  <si>
    <t>Montáž lešení řadového trubkového lehkého pracovního s podlahami  s provozním zatížením tř. 3 do 200 kg/m2 Příplatek za první a každý další den použití lešení k ceně -1112</t>
  </si>
  <si>
    <t>75*14 'Přepočtené koeficientem množství</t>
  </si>
  <si>
    <t>941111812</t>
  </si>
  <si>
    <t>Demontáž lešení řadového trubkového lehkého s podlahami zatížení do 200 kg/m2 š do 0,9 m v do 25 m</t>
  </si>
  <si>
    <t>-1695614535</t>
  </si>
  <si>
    <t>Demontáž lešení řadového trubkového lehkého pracovního s podlahami  s provozním zatížením tř. 3 do 200 kg/m2 šířky tř. W06 od 0,6 do 0,9 m, výšky přes 10 do 25 m</t>
  </si>
  <si>
    <t>978015391</t>
  </si>
  <si>
    <t>Otlučení (osekání) vnější vápenné nebo vápenocementové omítky stupně členitosti 1 a 2 do 100%</t>
  </si>
  <si>
    <t>-1026321302</t>
  </si>
  <si>
    <t>Otlučení vápenných nebo vápenocementových omítek vnějších ploch s vyškrabáním spar a s očištěním zdiva stupně členitosti 1 a 2, v rozsahu přes 80 do 100 %</t>
  </si>
  <si>
    <t>997013113</t>
  </si>
  <si>
    <t>Vnitrostaveništní doprava suti a vybouraných hmot pro budovy v do 12 m s použitím mechanizace</t>
  </si>
  <si>
    <t>230735399</t>
  </si>
  <si>
    <t>Vnitrostaveništní doprava suti a vybouraných hmot  vodorovně do 50 m svisle s použitím mechanizace pro budovy a haly výšky přes 9 do 12 m</t>
  </si>
  <si>
    <t>1635267766</t>
  </si>
  <si>
    <t>-1958141257</t>
  </si>
  <si>
    <t>615262013</t>
  </si>
  <si>
    <t>1,975*20 'Přepočtené koeficientem množství</t>
  </si>
  <si>
    <t>-108033575</t>
  </si>
  <si>
    <t>619235774</t>
  </si>
  <si>
    <t>998017003</t>
  </si>
  <si>
    <t>Přesun hmot s omezením mechanizace pro budovy v do 24 m</t>
  </si>
  <si>
    <t>1930433897</t>
  </si>
  <si>
    <t>Přesun hmot pro budovy občanské výstavby, bydlení, výrobu a služby  s omezením mechanizace vodorovná dopravní vzdálenost do 100 m pro budovy s jakoukoliv nosnou konstrukcí výšky přes 12 do 24 m</t>
  </si>
  <si>
    <t>776111115</t>
  </si>
  <si>
    <t>Broušení podkladu povlakových podlah před litím stěrky</t>
  </si>
  <si>
    <t>-1968702624</t>
  </si>
  <si>
    <t>Příprava podkladu broušení podlah stávajícího podkladu před litím stěrky</t>
  </si>
  <si>
    <t>-2126791555</t>
  </si>
  <si>
    <t>-40901787</t>
  </si>
  <si>
    <t>776141111</t>
  </si>
  <si>
    <t>Vyrovnání podkladu povlakových podlah stěrkou pevnosti 20 MPa tl 3 mm</t>
  </si>
  <si>
    <t>1222391981</t>
  </si>
  <si>
    <t>Příprava podkladu vyrovnání samonivelační stěrkou podlah min.pevnosti 20 MPa, tloušťky do 3 mm</t>
  </si>
  <si>
    <t>1589491901</t>
  </si>
  <si>
    <t>6,52</t>
  </si>
  <si>
    <t>22,4</t>
  </si>
  <si>
    <t>784765149</t>
  </si>
  <si>
    <t>685034528</t>
  </si>
  <si>
    <t>28,92*1,1 'Přepočtené koeficientem množství</t>
  </si>
  <si>
    <t>1999492079</t>
  </si>
  <si>
    <t>23+12,7</t>
  </si>
  <si>
    <t>28411008</t>
  </si>
  <si>
    <t>lišta soklová PVC 16x60mm</t>
  </si>
  <si>
    <t>405868375</t>
  </si>
  <si>
    <t>35,7*1,02 'Přepočtené koeficientem množství</t>
  </si>
  <si>
    <t>-1870828598</t>
  </si>
  <si>
    <t>2146954172</t>
  </si>
  <si>
    <t>370746253</t>
  </si>
  <si>
    <t>474669160</t>
  </si>
  <si>
    <t>783827121</t>
  </si>
  <si>
    <t>Krycí jednonásobný akrylátový nátěr omítek stupně členitosti 1 a 2</t>
  </si>
  <si>
    <t>1151355088</t>
  </si>
  <si>
    <t>Krycí (ochranný ) nátěr omítek jednonásobný hladkých omítek hladkých, zrnitých tenkovrstvých nebo štukových stupně členitosti 1 a 2 akrylátový</t>
  </si>
  <si>
    <t>202007 - Ústav Patologické fyziologie</t>
  </si>
  <si>
    <t xml:space="preserve">    D1 - STRUKTUROVANÁ KABELÁŽ U/UTP C5E</t>
  </si>
  <si>
    <t xml:space="preserve">    D2 - VNITŘNÍ TRASY</t>
  </si>
  <si>
    <t xml:space="preserve">    D3 - OSTATNÍ</t>
  </si>
  <si>
    <t>D1</t>
  </si>
  <si>
    <t>STRUKTUROVANÁ KABELÁŽ U/UTP C5E</t>
  </si>
  <si>
    <t>1002278</t>
  </si>
  <si>
    <t>Krabice instal. prázdná KU68/2-1901</t>
  </si>
  <si>
    <t>1781087717</t>
  </si>
  <si>
    <t>1110818</t>
  </si>
  <si>
    <t>Rámeček ABB - bílý jednoduchý 3901A-B10B</t>
  </si>
  <si>
    <t>1408558469</t>
  </si>
  <si>
    <t>1176023231</t>
  </si>
  <si>
    <t>1814435581</t>
  </si>
  <si>
    <t>1159267</t>
  </si>
  <si>
    <t>Krabice odbočná s víčkem-KO97/5</t>
  </si>
  <si>
    <t>1355840013</t>
  </si>
  <si>
    <t>1187170</t>
  </si>
  <si>
    <t>Kryt datové zásuvky komunikační, s popisovým polem, kobovým upevňovacím třmenem, barva bílá, jednotný design s profesí elektro</t>
  </si>
  <si>
    <t>1448389630</t>
  </si>
  <si>
    <t>-1533398052</t>
  </si>
  <si>
    <t>-929057796</t>
  </si>
  <si>
    <t>39-504-5E</t>
  </si>
  <si>
    <t>Kabel UTP C5E 4páry, do 50 přípojů, LSHZ</t>
  </si>
  <si>
    <t>-777696218</t>
  </si>
  <si>
    <t>39-504-5E.1</t>
  </si>
  <si>
    <t>Kabel UTP C5E 4páry, do 50 přípojů, LZHS</t>
  </si>
  <si>
    <t>-717082388</t>
  </si>
  <si>
    <t>-378935524</t>
  </si>
  <si>
    <t>5003502</t>
  </si>
  <si>
    <t>Krabice lištová na zeď jednoduchá, rozměry 80x80x28, barva bílá</t>
  </si>
  <si>
    <t>883480456</t>
  </si>
  <si>
    <t>963468718</t>
  </si>
  <si>
    <t>MCZ-00003-04</t>
  </si>
  <si>
    <t>Nestíněný zásuvkový modul 1xRJ45 Cat 5E a určeny pro montáž do komunikačních zásuvek ABB Tango, Alpha, Impuls a Solo. Konektory DataGate+ jsou opatřeny standardním zářezovým systémem s protiprachovou krytkou zářezových kontaktů a konektorem RJ45 s čelní p</t>
  </si>
  <si>
    <t>557779737</t>
  </si>
  <si>
    <t>Nestíněný zásuvkový modul 1xRJ45 Cat 5E a určeny pro montáž do komunikačních zásuvek ABB Tango, Alpha, Impuls a Solo. Konektory DataGate+ jsou opatřeny standardním zářezovým systémem s protiprachovou krytkou zářezových kontaktů a konektorem RJ45 s čelní prachovou krytkou, a používají se k zakončení UTP kabelů Cat 5E s průměrem vodiče 22-26 AWG.</t>
  </si>
  <si>
    <t>1100000549</t>
  </si>
  <si>
    <t>-1333647214</t>
  </si>
  <si>
    <t>MCZ-00004-04</t>
  </si>
  <si>
    <t>Nestíněný zásuvkový modul 2xRJ45 Cat 5E a určeny pro montáž do komunikačních zásuvek ABB Tango, Alpha, Impuls a Solo. Konektory DataGate+ jsou opatřeny standardním zářezovým systémem s protiprachovou krytkou zářezových kontaktů a konektorem RJ45 s čelní p</t>
  </si>
  <si>
    <t>-743577437</t>
  </si>
  <si>
    <t>Nestíněný zásuvkový modul 2xRJ45 Cat 5E a určeny pro montáž do komunikačních zásuvek ABB Tango, Alpha, Impuls a Solo. Konektory DataGate+ jsou opatřeny standardním zářezovým systémem s protiprachovou krytkou zářezových kontaktů a konektorem RJ45 s čelní prachovou krytkou, a používají se k zakončení UTP kabelů Cat 5E s průměrem vodiče 22-26 AWG.</t>
  </si>
  <si>
    <t>-1934643869</t>
  </si>
  <si>
    <t>1380426503</t>
  </si>
  <si>
    <t>PCD-01003-0J</t>
  </si>
  <si>
    <t>Kabel propoj UTP C5E 2m zelený</t>
  </si>
  <si>
    <t>-562660844</t>
  </si>
  <si>
    <t>1868143929</t>
  </si>
  <si>
    <t>-1482257559</t>
  </si>
  <si>
    <t>PCD-01005-0E</t>
  </si>
  <si>
    <t>Kabel propoj UTP C5E 3m šedý</t>
  </si>
  <si>
    <t>996243979</t>
  </si>
  <si>
    <t>29634561</t>
  </si>
  <si>
    <t>-1376344782</t>
  </si>
  <si>
    <t>PCD-01009-0E</t>
  </si>
  <si>
    <t>Kabel propoj UTP C5E 5m šedý</t>
  </si>
  <si>
    <t>579968589</t>
  </si>
  <si>
    <t>Pol2</t>
  </si>
  <si>
    <t>19" propojovací panel 48x RJ45 Cat 5E UTP 568A/B, 2U,  Pouze potřebná demontáž a montáž pro zakončení nových přípojů.</t>
  </si>
  <si>
    <t>1144714856</t>
  </si>
  <si>
    <t>Pol3</t>
  </si>
  <si>
    <t>Ukončení kabelu v rozvaděči - UTP</t>
  </si>
  <si>
    <t>108290667</t>
  </si>
  <si>
    <t>-1076265665</t>
  </si>
  <si>
    <t>Pol4</t>
  </si>
  <si>
    <t>proměření TP kabelu, měřící protokol</t>
  </si>
  <si>
    <t>1287565205</t>
  </si>
  <si>
    <t>-1265352984</t>
  </si>
  <si>
    <t>916355498</t>
  </si>
  <si>
    <t>Pol5</t>
  </si>
  <si>
    <t>Plastové číselné návleky pro značení kabelů</t>
  </si>
  <si>
    <t>-419768480</t>
  </si>
  <si>
    <t>-924419291</t>
  </si>
  <si>
    <t>-229537907</t>
  </si>
  <si>
    <t>Pol7</t>
  </si>
  <si>
    <t>-27671665</t>
  </si>
  <si>
    <t>D2</t>
  </si>
  <si>
    <t>VNITŘNÍ TRASY</t>
  </si>
  <si>
    <t>1044080</t>
  </si>
  <si>
    <t>Lišta vkládací EIP 40/20 + upev. mat.</t>
  </si>
  <si>
    <t>-1448992976</t>
  </si>
  <si>
    <t>1045964</t>
  </si>
  <si>
    <t>Lišta vkládací EIP 70/40 + upev. mat.</t>
  </si>
  <si>
    <t>1657179408</t>
  </si>
  <si>
    <t>1155434</t>
  </si>
  <si>
    <t>Trubka PVC LPE-2 2316</t>
  </si>
  <si>
    <t>-585297776</t>
  </si>
  <si>
    <t>1173149</t>
  </si>
  <si>
    <t>Trubka PVC LPE-2 2323</t>
  </si>
  <si>
    <t>1618612270</t>
  </si>
  <si>
    <t>1256244</t>
  </si>
  <si>
    <t>Žlab parapetní PK 110x70D</t>
  </si>
  <si>
    <t>-309288025</t>
  </si>
  <si>
    <t>1294218</t>
  </si>
  <si>
    <t>Kryt průchodkový pro PK 110x70D</t>
  </si>
  <si>
    <t>-1048881217</t>
  </si>
  <si>
    <t>8452_HB</t>
  </si>
  <si>
    <t>Kryt spojovací pro PK 110x70D</t>
  </si>
  <si>
    <t>-1926706653</t>
  </si>
  <si>
    <t>Pol10</t>
  </si>
  <si>
    <t>instalace trubky ohebné P16-20 do zdi, cihla</t>
  </si>
  <si>
    <t>-254123228</t>
  </si>
  <si>
    <t>Pol11</t>
  </si>
  <si>
    <t>instalace trubky P16-20 na povrch</t>
  </si>
  <si>
    <t>120754021</t>
  </si>
  <si>
    <t>Pol12</t>
  </si>
  <si>
    <t>instalace trubky ohebné P23-25 do zdi, cihla</t>
  </si>
  <si>
    <t>-1745091087</t>
  </si>
  <si>
    <t>Pol13</t>
  </si>
  <si>
    <t>instalace trubky P23-25 na povrch</t>
  </si>
  <si>
    <t>-1915432004</t>
  </si>
  <si>
    <t>Pol14</t>
  </si>
  <si>
    <t>odkrytí a zakrytí stávající lišty, v = do 4m</t>
  </si>
  <si>
    <t>1163381839</t>
  </si>
  <si>
    <t>Pol15</t>
  </si>
  <si>
    <t>Průrazy zdí a stropů</t>
  </si>
  <si>
    <t>1119277363</t>
  </si>
  <si>
    <t>Pol16</t>
  </si>
  <si>
    <t>Montáž a demontáž dvojité podlahy</t>
  </si>
  <si>
    <t>301059320</t>
  </si>
  <si>
    <t>Pol17</t>
  </si>
  <si>
    <t>Stěhování nábytku, zabezpečení proti poškození</t>
  </si>
  <si>
    <t>1791555479</t>
  </si>
  <si>
    <t>Pol8</t>
  </si>
  <si>
    <t>příplatek za instalaci lišty do stávajících skříní</t>
  </si>
  <si>
    <t>2014480979</t>
  </si>
  <si>
    <t>Pol9</t>
  </si>
  <si>
    <t>Demontáž stávající lišty LV40x40, vyvěšení kabeláže</t>
  </si>
  <si>
    <t>-1173223709</t>
  </si>
  <si>
    <t>D3</t>
  </si>
  <si>
    <t>OSTATNÍ</t>
  </si>
  <si>
    <t>Pol18</t>
  </si>
  <si>
    <t>podružný materiál</t>
  </si>
  <si>
    <t>1134860094</t>
  </si>
  <si>
    <t>Pol19</t>
  </si>
  <si>
    <t>Spolupráce s ostatními profesemi stavby</t>
  </si>
  <si>
    <t>-1270185128</t>
  </si>
  <si>
    <t>Pol20</t>
  </si>
  <si>
    <t>Stavební přípomoci</t>
  </si>
  <si>
    <t>1822247556</t>
  </si>
  <si>
    <t>Pol21</t>
  </si>
  <si>
    <t>Základní úklid po prováděných instalačních pracích</t>
  </si>
  <si>
    <t>-1482002288</t>
  </si>
  <si>
    <t>Pol22</t>
  </si>
  <si>
    <t>vedlejší náklady - cestovné + dopravné</t>
  </si>
  <si>
    <t>2078587683</t>
  </si>
  <si>
    <t>Pol23</t>
  </si>
  <si>
    <t>Inženýrská činnost, projekt skutečného provedení</t>
  </si>
  <si>
    <t>-886970242</t>
  </si>
  <si>
    <t>1258468774</t>
  </si>
  <si>
    <t>-1829322668</t>
  </si>
  <si>
    <t>-1413019067</t>
  </si>
  <si>
    <t>349552496</t>
  </si>
  <si>
    <t>-1915798011</t>
  </si>
  <si>
    <t>18,95</t>
  </si>
  <si>
    <t>621117459</t>
  </si>
  <si>
    <t>-187333418</t>
  </si>
  <si>
    <t>18,95*1,1 'Přepočtené koeficientem množství</t>
  </si>
  <si>
    <t>1778431040</t>
  </si>
  <si>
    <t>5,76*2+3,3*2</t>
  </si>
  <si>
    <t>-244407507</t>
  </si>
  <si>
    <t>1206621558</t>
  </si>
  <si>
    <t>18,12*1,02 'Přepočtené koeficientem množství</t>
  </si>
  <si>
    <t>2045369017</t>
  </si>
  <si>
    <t>-2027190865</t>
  </si>
  <si>
    <t>-2095515510</t>
  </si>
  <si>
    <t>1889315237</t>
  </si>
  <si>
    <t>-1087534125</t>
  </si>
  <si>
    <t>3,5*(5,76*2+3,29*2)-1,5*2</t>
  </si>
  <si>
    <t>784171001</t>
  </si>
  <si>
    <t>Olepování vnitřních ploch páskou v místnostech výšky do 3,80 m</t>
  </si>
  <si>
    <t>1326325529</t>
  </si>
  <si>
    <t>Olepování vnitřních ploch (materiál ve specifikaci) včetně pozdějšího odlepení páskou nebo fólií v místnostech výšky do 3,80 m</t>
  </si>
  <si>
    <t>1,5*2*2+50</t>
  </si>
  <si>
    <t>58124833</t>
  </si>
  <si>
    <t>páska pro malířské potřeby maskovací krepová 19mmx50m</t>
  </si>
  <si>
    <t>-1589384896</t>
  </si>
  <si>
    <t>56*1,05 'Přepočtené koeficientem množství</t>
  </si>
  <si>
    <t>784171101</t>
  </si>
  <si>
    <t>Zakrytí vnitřních podlah včetně pozdějšího odkrytí</t>
  </si>
  <si>
    <t>-1007886986</t>
  </si>
  <si>
    <t>Zakrytí nemalovaných ploch (materiál ve specifikaci) včetně pozdějšího odkrytí podlah</t>
  </si>
  <si>
    <t>58124842</t>
  </si>
  <si>
    <t>fólie pro malířské potřeby zakrývací tl 7µ 4x5m</t>
  </si>
  <si>
    <t>736908967</t>
  </si>
  <si>
    <t>18,95*1,05 'Přepočtené koeficientem množství</t>
  </si>
  <si>
    <t>428886547</t>
  </si>
  <si>
    <t>945678977</t>
  </si>
  <si>
    <t>18,95+17,44</t>
  </si>
  <si>
    <t>-300172649</t>
  </si>
  <si>
    <t>-356689174</t>
  </si>
  <si>
    <t>2*2,3</t>
  </si>
  <si>
    <t>202008 - Seminární místnosti</t>
  </si>
  <si>
    <t xml:space="preserve">    742 - Elektroinstalace - slaboproud</t>
  </si>
  <si>
    <t xml:space="preserve">    751 - Vzduchotechnika</t>
  </si>
  <si>
    <t xml:space="preserve">      D1 - Zařízení č. 20A</t>
  </si>
  <si>
    <t xml:space="preserve">      D2 - Zařízení č. 21A</t>
  </si>
  <si>
    <t xml:space="preserve">      D3 - Zařízení č. 22A</t>
  </si>
  <si>
    <t xml:space="preserve">      D4 - Zařízení č. 23A</t>
  </si>
  <si>
    <t xml:space="preserve">      D5 - Zařízení č. C3.2A</t>
  </si>
  <si>
    <t xml:space="preserve">      D6 - Zařízení č. KL.1</t>
  </si>
  <si>
    <t xml:space="preserve">      D7 - Demontáže zařízení VZT</t>
  </si>
  <si>
    <t>612311141</t>
  </si>
  <si>
    <t>Vápenná omítka štuková dvouvrstvá vnitřních stěn nanášená ručně</t>
  </si>
  <si>
    <t>-1079188109</t>
  </si>
  <si>
    <t>Omítka vápenná vnitřních ploch  nanášená ručně dvouvrstvá štuková, tloušťky jádrové omítky do 10 mm a tloušťky štuku do 3 mm svislých konstrukcí stěn</t>
  </si>
  <si>
    <t>3,5*6,1</t>
  </si>
  <si>
    <t>612315121</t>
  </si>
  <si>
    <t>Vápenná štuková omítka rýh ve stěnách šířky do 150 mm</t>
  </si>
  <si>
    <t>-141900693</t>
  </si>
  <si>
    <t>Vápenná omítka rýh štuková ve stěnách, šířky rýhy do 150 mm</t>
  </si>
  <si>
    <t>(11,5*2+6,5*2+3,5*3+3,5*4+3,5*7+250)*0,15</t>
  </si>
  <si>
    <t>612315225</t>
  </si>
  <si>
    <t>Vápenná štuková omítka malých ploch do 4,0 m2 na stěnách</t>
  </si>
  <si>
    <t>-1176661604</t>
  </si>
  <si>
    <t>Vápenná omítka jednotlivých malých ploch štuková na stěnách, plochy jednotlivě přes 1,0 do 4 m2</t>
  </si>
  <si>
    <t>3,5*0,6</t>
  </si>
  <si>
    <t>962031133</t>
  </si>
  <si>
    <t>Bourání příček z cihel pálených na MVC tl do 150 mm</t>
  </si>
  <si>
    <t>1811833137</t>
  </si>
  <si>
    <t>Bourání příček z cihel, tvárnic nebo příčkovek  z cihel pálených, plných nebo dutých na maltu vápennou nebo vápenocementovou, tl. do 150 mm</t>
  </si>
  <si>
    <t>3,5*(3,62+6,6+6,65+6,2+4,9+6,2+3,1)</t>
  </si>
  <si>
    <t>966072111P</t>
  </si>
  <si>
    <t>Demontáž chladícího boxu</t>
  </si>
  <si>
    <t>1879374232</t>
  </si>
  <si>
    <t>Demontáž opláštění stěn ocelové konstrukce ze sendvičových panelů, výšky budovy do 6 m</t>
  </si>
  <si>
    <t>9,7*3,5+5,7+5,7</t>
  </si>
  <si>
    <t>181</t>
  </si>
  <si>
    <t>1321863386</t>
  </si>
  <si>
    <t>1*2*0,6</t>
  </si>
  <si>
    <t>997013155</t>
  </si>
  <si>
    <t>Vnitrostaveništní doprava suti a vybouraných hmot pro budovy v do 18 m s omezením mechanizace</t>
  </si>
  <si>
    <t>505738171</t>
  </si>
  <si>
    <t>Vnitrostaveništní doprava suti a vybouraných hmot  vodorovně do 50 m svisle s omezením mechanizace pro budovy a haly výšky přes 15 do 18 m</t>
  </si>
  <si>
    <t>218663265</t>
  </si>
  <si>
    <t>1849319300</t>
  </si>
  <si>
    <t>47,768*20 'Přepočtené koeficientem množství</t>
  </si>
  <si>
    <t>-68157712</t>
  </si>
  <si>
    <t>-453864980</t>
  </si>
  <si>
    <t>-223488430</t>
  </si>
  <si>
    <t>998721103</t>
  </si>
  <si>
    <t>Přesun hmot tonážní pro vnitřní kanalizace v objektech v do 24 m</t>
  </si>
  <si>
    <t>-400653642</t>
  </si>
  <si>
    <t>Přesun hmot pro vnitřní kanalizace  stanovený z hmotnosti přesunovaného materiálu vodorovná dopravní vzdálenost do 50 m v objektech výšky přes 12 do 24 m</t>
  </si>
  <si>
    <t>-859204087</t>
  </si>
  <si>
    <t>-1679348421</t>
  </si>
  <si>
    <t>722174001</t>
  </si>
  <si>
    <t>Potrubí vodovodní plastové PPR svar polyfuze PN 16 D 16 x 2,2 mm</t>
  </si>
  <si>
    <t>1131309231</t>
  </si>
  <si>
    <t>Potrubí z plastových trubek z polypropylenu (PPR) svařovaných polyfuzně PN 16 (SDR 7,4) D 16 x 2,2</t>
  </si>
  <si>
    <t>722190401</t>
  </si>
  <si>
    <t>Vyvedení a upevnění výpustku do DN 25</t>
  </si>
  <si>
    <t>282109646</t>
  </si>
  <si>
    <t>Zřízení přípojek na potrubí  vyvedení a upevnění výpustek do DN 25</t>
  </si>
  <si>
    <t>722220121</t>
  </si>
  <si>
    <t>Nástěnka pro baterii G 1/2 s jedním závitem</t>
  </si>
  <si>
    <t>pár</t>
  </si>
  <si>
    <t>-469374465</t>
  </si>
  <si>
    <t>Armatury s jedním závitem nástěnky pro baterii G 1/2</t>
  </si>
  <si>
    <t>497416433</t>
  </si>
  <si>
    <t>-1819138823</t>
  </si>
  <si>
    <t>998722181</t>
  </si>
  <si>
    <t>Příplatek k přesunu hmot tonážní 722 prováděný bez použití mechanizace</t>
  </si>
  <si>
    <t>360548913</t>
  </si>
  <si>
    <t>Přesun hmot pro vnitřní vodovod  stanovený z hmotnosti přesunovaného materiálu Příplatek k ceně za přesun prováděný bez použití mechanizace pro jakoukoliv výšku objektu</t>
  </si>
  <si>
    <t>998722193</t>
  </si>
  <si>
    <t>Příplatek k přesunu hmot tonážní 722 za zvětšený přesun do 500 m</t>
  </si>
  <si>
    <t>-1730312683</t>
  </si>
  <si>
    <t>Přesun hmot pro vnitřní vodovod  stanovený z hmotnosti přesunovaného materiálu Příplatek k ceně za zvětšený přesun přes vymezenou největší dopravní vzdálenost do 500 m</t>
  </si>
  <si>
    <t>725311121</t>
  </si>
  <si>
    <t>Dřez jednoduchý nerezový se zápachovou uzávěrkou s odkapávací plochou 560x480 mm a miskou</t>
  </si>
  <si>
    <t>1562916765</t>
  </si>
  <si>
    <t>Dřezy bez výtokových armatur jednoduché se zápachovou uzávěrkou nerezové s odkapávací plochou 560x480 mm a miskou</t>
  </si>
  <si>
    <t>725330820</t>
  </si>
  <si>
    <t>Demontáž výlevka diturvitová</t>
  </si>
  <si>
    <t>561573911</t>
  </si>
  <si>
    <t>Demontáž výlevek  bez výtokových armatur a bez nádrže a splachovacího potrubí diturvitových</t>
  </si>
  <si>
    <t>247930162</t>
  </si>
  <si>
    <t>725821325</t>
  </si>
  <si>
    <t>Baterie dřezová stojánková páková s otáčivým kulatým ústím a délkou ramínka 220 mm</t>
  </si>
  <si>
    <t>1408032947</t>
  </si>
  <si>
    <t>Baterie dřezové stojánkové pákové s otáčivým ústím a délkou ramínka 220 mm</t>
  </si>
  <si>
    <t>725860812</t>
  </si>
  <si>
    <t>Demontáž uzávěrů zápachu dvojitých</t>
  </si>
  <si>
    <t>391966986</t>
  </si>
  <si>
    <t>Demontáž zápachových uzávěrek pro zařizovací předměty  dvojitých</t>
  </si>
  <si>
    <t>725862103</t>
  </si>
  <si>
    <t>Zápachová uzávěrka pro dřezy DN 40/50</t>
  </si>
  <si>
    <t>-1160925252</t>
  </si>
  <si>
    <t>Zápachové uzávěrky zařizovacích předmětů pro dřezy DN 40/50</t>
  </si>
  <si>
    <t>-919440808</t>
  </si>
  <si>
    <t>2052584596</t>
  </si>
  <si>
    <t>-424532537</t>
  </si>
  <si>
    <t>160</t>
  </si>
  <si>
    <t>-977326140</t>
  </si>
  <si>
    <t>46,5*4</t>
  </si>
  <si>
    <t>17,5*4</t>
  </si>
  <si>
    <t>24,5*4</t>
  </si>
  <si>
    <t>31,1*4</t>
  </si>
  <si>
    <t>31,6*4</t>
  </si>
  <si>
    <t>34,3*4</t>
  </si>
  <si>
    <t>23,9*4</t>
  </si>
  <si>
    <t>161</t>
  </si>
  <si>
    <t>1131971319</t>
  </si>
  <si>
    <t>(837,600/2)*0,001</t>
  </si>
  <si>
    <t>0,419*1,2 'Přepočtené koeficientem množství</t>
  </si>
  <si>
    <t>162</t>
  </si>
  <si>
    <t>-64326054</t>
  </si>
  <si>
    <t>164</t>
  </si>
  <si>
    <t>741210408</t>
  </si>
  <si>
    <t>Úprava stávajících rozvaděčů</t>
  </si>
  <si>
    <t>-1717528163</t>
  </si>
  <si>
    <t>165</t>
  </si>
  <si>
    <t>741310021</t>
  </si>
  <si>
    <t>Montáž přepínač nástěnný 5-sériový prostředí normální</t>
  </si>
  <si>
    <t>307456830</t>
  </si>
  <si>
    <t>Montáž spínačů jedno nebo dvoupólových nástěnných se zapojením vodičů, pro prostředí normální přepínačů, řazení 5-sériových</t>
  </si>
  <si>
    <t>6*2</t>
  </si>
  <si>
    <t>166</t>
  </si>
  <si>
    <t>34535555</t>
  </si>
  <si>
    <t>přepínač střídavý řazení 6 10A bílý, slonová kost</t>
  </si>
  <si>
    <t>1188099664</t>
  </si>
  <si>
    <t>167</t>
  </si>
  <si>
    <t>1947965908</t>
  </si>
  <si>
    <t>6*15</t>
  </si>
  <si>
    <t>168</t>
  </si>
  <si>
    <t>34555100</t>
  </si>
  <si>
    <t>zásuvka 1násobná 16A 3553-01289 bílá</t>
  </si>
  <si>
    <t>-1644380465</t>
  </si>
  <si>
    <t>158</t>
  </si>
  <si>
    <t>741372021</t>
  </si>
  <si>
    <t>Montáž svítidlo LED bytové přisazené nástěnné panelové do 0,09 m2</t>
  </si>
  <si>
    <t>-1963780753</t>
  </si>
  <si>
    <t>Montáž svítidel LED se zapojením vodičů bytových nebo společenských místností přisazených nástěnných panelových, obsahu do 0,09 m2</t>
  </si>
  <si>
    <t>4*5</t>
  </si>
  <si>
    <t>159</t>
  </si>
  <si>
    <t>74102</t>
  </si>
  <si>
    <t>Osvětlení katedry přisazené svítidlo 18W</t>
  </si>
  <si>
    <t>-305714715</t>
  </si>
  <si>
    <t>156</t>
  </si>
  <si>
    <t>741372022</t>
  </si>
  <si>
    <t>Montáž svítidlo LED bytové přisazené nástěnné panelové do 0,36 m2</t>
  </si>
  <si>
    <t>-920038752</t>
  </si>
  <si>
    <t>Montáž svítidel LED se zapojením vodičů bytových nebo společenských místností přisazených nástěnných panelových, obsahu přes 0,09 do 0,36 m2</t>
  </si>
  <si>
    <t>21+14+16+16+11</t>
  </si>
  <si>
    <t>157</t>
  </si>
  <si>
    <t>74101</t>
  </si>
  <si>
    <t>Přisazené LED svítidlo 4x18W</t>
  </si>
  <si>
    <t>-1274867200</t>
  </si>
  <si>
    <t>741374823</t>
  </si>
  <si>
    <t>Demontáž osvětlovacího modulového systému zářivkového délky přes 1100 mm se zachováním funkčnosti</t>
  </si>
  <si>
    <t>1100401333</t>
  </si>
  <si>
    <t>Demontáž svítidel se zachováním funkčnosti v bytových nebo společenských místnostech modulového systému zářivkových, délky přes 1100 mm</t>
  </si>
  <si>
    <t>4+9+4+4+2+20+2+4+4+2+4+2</t>
  </si>
  <si>
    <t>170</t>
  </si>
  <si>
    <t>741810002</t>
  </si>
  <si>
    <t>Celková prohlídka elektrického rozvodu a zařízení do 500 000,- Kč</t>
  </si>
  <si>
    <t>-1995392480</t>
  </si>
  <si>
    <t>Zkoušky a prohlídky elektrických rozvodů a zařízení celková prohlídka a vyhotovení revizní zprávy pro objem montážních prací přes 100 do 500 tis. Kč</t>
  </si>
  <si>
    <t>173</t>
  </si>
  <si>
    <t>998741203</t>
  </si>
  <si>
    <t>Přesun hmot procentní pro silnoproud v objektech v do 24 m</t>
  </si>
  <si>
    <t>%</t>
  </si>
  <si>
    <t>-727989402</t>
  </si>
  <si>
    <t>Přesun hmot pro silnoproud stanovený procentní sazbou (%) z ceny vodorovná dopravní vzdálenost do 50 m v objektech výšky přes 12 do 24 m</t>
  </si>
  <si>
    <t>174</t>
  </si>
  <si>
    <t>998741293</t>
  </si>
  <si>
    <t>Příplatek k přesunu hmot procentní 741 za zvětšený přesun do 500 m</t>
  </si>
  <si>
    <t>-246936677</t>
  </si>
  <si>
    <t>Přesun hmot pro silnoproud stanovený procentní sazbou (%) z ceny Příplatek k cenám za zvětšený přesun přes vymezenou největší dopravní vzdálenost do 500 m</t>
  </si>
  <si>
    <t>742</t>
  </si>
  <si>
    <t>Elektroinstalace - slaboproud</t>
  </si>
  <si>
    <t>179</t>
  </si>
  <si>
    <t>74201</t>
  </si>
  <si>
    <t>Montáž opticko kouřových hlásičů včetně nastavení</t>
  </si>
  <si>
    <t>1413493027</t>
  </si>
  <si>
    <t>STK, kabeláž pro AV, EPS</t>
  </si>
  <si>
    <t>187</t>
  </si>
  <si>
    <t>74202</t>
  </si>
  <si>
    <t>Kabelová trasa napojení do EPS ústředny</t>
  </si>
  <si>
    <t>bm</t>
  </si>
  <si>
    <t>-1626604736</t>
  </si>
  <si>
    <t>188</t>
  </si>
  <si>
    <t>74203</t>
  </si>
  <si>
    <t>Nastavení EPS ústředny</t>
  </si>
  <si>
    <t>1273458889</t>
  </si>
  <si>
    <t>189</t>
  </si>
  <si>
    <t>74204</t>
  </si>
  <si>
    <t xml:space="preserve">Datové zásuvky </t>
  </si>
  <si>
    <t>838820923</t>
  </si>
  <si>
    <t>4*5+2</t>
  </si>
  <si>
    <t>190</t>
  </si>
  <si>
    <t>74205</t>
  </si>
  <si>
    <t>Úprava datového rozvaděče</t>
  </si>
  <si>
    <t>-587896254</t>
  </si>
  <si>
    <t>191</t>
  </si>
  <si>
    <t>74206</t>
  </si>
  <si>
    <t xml:space="preserve">WIFI </t>
  </si>
  <si>
    <t>1231680354</t>
  </si>
  <si>
    <t>192</t>
  </si>
  <si>
    <t>74207</t>
  </si>
  <si>
    <t>Příprava pro AV techniku</t>
  </si>
  <si>
    <t>729766212</t>
  </si>
  <si>
    <t>193</t>
  </si>
  <si>
    <t>74208</t>
  </si>
  <si>
    <t>Kabelové trasy pro STK</t>
  </si>
  <si>
    <t>1188832484</t>
  </si>
  <si>
    <t>169</t>
  </si>
  <si>
    <t>742110202P</t>
  </si>
  <si>
    <t>Montáž a dodávka podlahových krabic pro slaboproud do mazaniny</t>
  </si>
  <si>
    <t>-187857792</t>
  </si>
  <si>
    <t>Montáž podlahových krabic montovaných do mazaniny</t>
  </si>
  <si>
    <t>751</t>
  </si>
  <si>
    <t>Vzduchotechnika</t>
  </si>
  <si>
    <t>Zařízení č. 20A</t>
  </si>
  <si>
    <t>429.R.031</t>
  </si>
  <si>
    <t>Vyříznutí otvoru 415x250 ve stávajícím potrubí VZT pro osazení odbočovcího nástavce 315x250mm - r=100</t>
  </si>
  <si>
    <t>-160065183</t>
  </si>
  <si>
    <t>429.R.034</t>
  </si>
  <si>
    <t>Montáž zaslepovacího plechu 410x410mm</t>
  </si>
  <si>
    <t>323692130</t>
  </si>
  <si>
    <t>751.R.035</t>
  </si>
  <si>
    <t>Zaslepovací plech o rozměru 410x410mm</t>
  </si>
  <si>
    <t>24436206</t>
  </si>
  <si>
    <t>751.R.001</t>
  </si>
  <si>
    <t>Montáž regulační klapky ruční 315x250mm</t>
  </si>
  <si>
    <t>307031637</t>
  </si>
  <si>
    <t>429.R.001</t>
  </si>
  <si>
    <t>Regulační klapka ruční 315x250mm                                                                                            Poz.č.20A.01</t>
  </si>
  <si>
    <t>-979913712</t>
  </si>
  <si>
    <t>751.R.002</t>
  </si>
  <si>
    <t>Montáž regulační klapky ruční 250x200mm</t>
  </si>
  <si>
    <t>463700473</t>
  </si>
  <si>
    <t>429.R.002</t>
  </si>
  <si>
    <t>Regulační klapka ruční 250x200mm                                                                                            Poz.č.20A.02</t>
  </si>
  <si>
    <t>837650197</t>
  </si>
  <si>
    <t>751.R.003</t>
  </si>
  <si>
    <t>Montáž regulační klapky ruční 400x400mm</t>
  </si>
  <si>
    <t>111126627</t>
  </si>
  <si>
    <t>429.R.003</t>
  </si>
  <si>
    <t>Regulační klapka ruční 400x400mm                                                                                            Poz.č.20A.03</t>
  </si>
  <si>
    <t>193962095</t>
  </si>
  <si>
    <t>751.R.004</t>
  </si>
  <si>
    <t>Montáž přívodní výustky 1025x75mm</t>
  </si>
  <si>
    <t>-1440183629</t>
  </si>
  <si>
    <t>429.R.004</t>
  </si>
  <si>
    <t>Výustka přívodní dvouřadá 1025x75mm s regulací 1 na kruhové potrubí                                                                           2*1                                                                      Poz.č.20A.04</t>
  </si>
  <si>
    <t>861949013</t>
  </si>
  <si>
    <t>751.R.005</t>
  </si>
  <si>
    <t>Montáž přívodní výustky 625x75mm</t>
  </si>
  <si>
    <t>-1981120774</t>
  </si>
  <si>
    <t>429.R.005</t>
  </si>
  <si>
    <t>Výustka přívodní dvouřadá 625x75mm s regulací 1 na kruhové potrubí                                                                           5*1                                                                      Poz.č.20A.05</t>
  </si>
  <si>
    <t>-1774160335</t>
  </si>
  <si>
    <t>751.R.006</t>
  </si>
  <si>
    <t>Montáž kruhového tlumiče hluku průměr 250/L=900</t>
  </si>
  <si>
    <t>-1782093267</t>
  </si>
  <si>
    <t>429.R.006</t>
  </si>
  <si>
    <t>Kruhový tlumič hluku průměr 250/L=900mm                                                                                Poz.č.20A.06</t>
  </si>
  <si>
    <t>-1116234401</t>
  </si>
  <si>
    <t>751.R.007</t>
  </si>
  <si>
    <t>Montáž kruhového tlumiče hluku průměr 200/L=900</t>
  </si>
  <si>
    <t>-1684053491</t>
  </si>
  <si>
    <t>429.R.007</t>
  </si>
  <si>
    <t>Kruhový tlumič hluku průměr 200/L=900mm                                                                                Poz.č.20A.07</t>
  </si>
  <si>
    <t>1181375685</t>
  </si>
  <si>
    <t>751.R.030</t>
  </si>
  <si>
    <t>Montáž celopozinkovaného potrubí</t>
  </si>
  <si>
    <t>1043308160</t>
  </si>
  <si>
    <t>429.R.030</t>
  </si>
  <si>
    <t xml:space="preserve"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</t>
  </si>
  <si>
    <t>-868934341</t>
  </si>
  <si>
    <t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34*1                                                                           Poz.č.20A.08</t>
  </si>
  <si>
    <t>34*2</t>
  </si>
  <si>
    <t>751.R.031</t>
  </si>
  <si>
    <t>Vyříznutí části stávajícího potrubí VZT 400x400mm v délce potřebné pro osazení ruční regulační klapky</t>
  </si>
  <si>
    <t>2106866906</t>
  </si>
  <si>
    <t>751.R.032</t>
  </si>
  <si>
    <t>Vyříznutí otvoru 250x200 ve stávajícím potrubí VZT pro osazení nástavce 250x200mm</t>
  </si>
  <si>
    <t>1546896302</t>
  </si>
  <si>
    <t>751.R.033</t>
  </si>
  <si>
    <t>Montáž příruby 400x400mm</t>
  </si>
  <si>
    <t>-936300047</t>
  </si>
  <si>
    <t>429.R.033</t>
  </si>
  <si>
    <t>Příruba 400x400mm pro osazení na stávající zkrácené potrubí VZT 400x400mm</t>
  </si>
  <si>
    <t>1841883869</t>
  </si>
  <si>
    <t>751.R.034</t>
  </si>
  <si>
    <t>Demontáž stávajícího anemostatu s napojením 350x350mm</t>
  </si>
  <si>
    <t>-1508767934</t>
  </si>
  <si>
    <t>Zařízení č. 21A</t>
  </si>
  <si>
    <t>751.R.036</t>
  </si>
  <si>
    <t>Montáž regulační klapky ruční 250x400mm</t>
  </si>
  <si>
    <t>-448392717</t>
  </si>
  <si>
    <t>429.R.036</t>
  </si>
  <si>
    <t>Regulační klapka ruční 250x400mm                                                                                            Poz.č.21A.01</t>
  </si>
  <si>
    <t>-2076252871</t>
  </si>
  <si>
    <t>751.R.037</t>
  </si>
  <si>
    <t>Montáž regulační klapky ruční 200x200mm</t>
  </si>
  <si>
    <t>2104873407</t>
  </si>
  <si>
    <t>429.R.037</t>
  </si>
  <si>
    <t>Regulační klapka ruční 200x200mm                                                                                            Poz.č.21A.02</t>
  </si>
  <si>
    <t>333784373</t>
  </si>
  <si>
    <t>751.R.038</t>
  </si>
  <si>
    <t>Montáž odsávací výustky 1025x75mm</t>
  </si>
  <si>
    <t>-328576138</t>
  </si>
  <si>
    <t>429.R.038</t>
  </si>
  <si>
    <t>Výustka odsávací jednořadá 1025x75mm s regulací 1 na kruhové potrubí                                                                           4*1                                                                      Poz.č.21A.03</t>
  </si>
  <si>
    <t>-1884308703</t>
  </si>
  <si>
    <t>751.R.039</t>
  </si>
  <si>
    <t>Montáž odsávací výustky 425x75mm</t>
  </si>
  <si>
    <t>-1735628467</t>
  </si>
  <si>
    <t>429.R.039</t>
  </si>
  <si>
    <t>Výustka odsávací jednořadá 425x75mm s regulací 1 na kruhové potrubí                                                                           3*1                                                                      Poz.č.21A.04</t>
  </si>
  <si>
    <t>-2039637373</t>
  </si>
  <si>
    <t>751.R.040</t>
  </si>
  <si>
    <t>-387274513</t>
  </si>
  <si>
    <t>429.R.040</t>
  </si>
  <si>
    <t>Kruhový tlumič hluku průměr 250/L=900mm              2*1                                                                  Poz.č.21A.05</t>
  </si>
  <si>
    <t>-247071651</t>
  </si>
  <si>
    <t>751.R.041</t>
  </si>
  <si>
    <t>1710690715</t>
  </si>
  <si>
    <t>127</t>
  </si>
  <si>
    <t>429.R.041</t>
  </si>
  <si>
    <t>11151456</t>
  </si>
  <si>
    <t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40*1                                                                           Poz.č.21A.06</t>
  </si>
  <si>
    <t>128</t>
  </si>
  <si>
    <t>751.R.042</t>
  </si>
  <si>
    <t>Vyříznutí otvoru 200x200 ve stávajícím potrubí VZT pro osazení nástavce 200x200mm</t>
  </si>
  <si>
    <t>-99174809</t>
  </si>
  <si>
    <t>129</t>
  </si>
  <si>
    <t>751.R.043</t>
  </si>
  <si>
    <t>Zkrácení a úprava stávajícího potrubí VZT 710x280mm pro montáž úhlového potrubního dílu</t>
  </si>
  <si>
    <t>1293241907</t>
  </si>
  <si>
    <t>Zařízení č. 22A</t>
  </si>
  <si>
    <t>130</t>
  </si>
  <si>
    <t>751.R.058</t>
  </si>
  <si>
    <t>Montáž přívodní výustky 825x125mm</t>
  </si>
  <si>
    <t>1348452534</t>
  </si>
  <si>
    <t>131</t>
  </si>
  <si>
    <t>429.R.058</t>
  </si>
  <si>
    <t>Výustka přívodní dvouřadá 825x125mm s regulací 1 na kruhové potrubí                                                                           3*1                                                                      Poz.č.22A.01</t>
  </si>
  <si>
    <t>-469432266</t>
  </si>
  <si>
    <t>132</t>
  </si>
  <si>
    <t>751.R.059</t>
  </si>
  <si>
    <t>656671180</t>
  </si>
  <si>
    <t>133</t>
  </si>
  <si>
    <t>429.R.059</t>
  </si>
  <si>
    <t>2034798567</t>
  </si>
  <si>
    <t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14*1                                                                           Poz.č.22A.02</t>
  </si>
  <si>
    <t>D4</t>
  </si>
  <si>
    <t>Zařízení č. 23A</t>
  </si>
  <si>
    <t>134</t>
  </si>
  <si>
    <t>751.R.090</t>
  </si>
  <si>
    <t>Montáž odsávací výustky 425x125mm</t>
  </si>
  <si>
    <t>1268371224</t>
  </si>
  <si>
    <t>135</t>
  </si>
  <si>
    <t>429.R.090</t>
  </si>
  <si>
    <t>Výustka odsávací jednořadá 425x125mm s regulací 1 na kruhové potrubí                                                                           6*1                                                                      Poz.č.23A.01</t>
  </si>
  <si>
    <t>957146109</t>
  </si>
  <si>
    <t>136</t>
  </si>
  <si>
    <t>751.R.091</t>
  </si>
  <si>
    <t>750132653</t>
  </si>
  <si>
    <t>137</t>
  </si>
  <si>
    <t>429.R.091</t>
  </si>
  <si>
    <t>-1104179580</t>
  </si>
  <si>
    <t>Celopozinkované potrubí sk. I - ON 120405, 120311,  včetně tvarovek a včetně všeho potřebného materiálu pro provedení závěsů potrubí, pro sešroubování přírub a utěsnění přírubových spojů                                                                                17*1                                                                           Poz.č.23A.02</t>
  </si>
  <si>
    <t>D5</t>
  </si>
  <si>
    <t>Zařízení č. C3.2A</t>
  </si>
  <si>
    <t>138</t>
  </si>
  <si>
    <t>751.R.112</t>
  </si>
  <si>
    <t>Montáž potrubního ventilátoru o 200mm</t>
  </si>
  <si>
    <t>-296787425</t>
  </si>
  <si>
    <t>139</t>
  </si>
  <si>
    <t>429.R.112</t>
  </si>
  <si>
    <t>Potrubní plastový ventilátor o 200mm (Vo=300m3/h,Apc=225Pa, Pel=0,12kW, 230V, 50Hz, krytí IP 44 ), vč.2 objímek o 200                                         Poz.č.C3.2A.01</t>
  </si>
  <si>
    <t>2069937105</t>
  </si>
  <si>
    <t>140</t>
  </si>
  <si>
    <t>751.R.113</t>
  </si>
  <si>
    <t>Montáž filtrační kazety s napojením o 200mm</t>
  </si>
  <si>
    <t>1580610632</t>
  </si>
  <si>
    <t>141</t>
  </si>
  <si>
    <t>429.R.113</t>
  </si>
  <si>
    <t>Filtrační kazeta s napojením o 200mm s kapsovým filtrem třídy M5 včetně náhradní filtrační vložky M5, délka kazety 450mm                                        Poz.č.C3.2A.02</t>
  </si>
  <si>
    <t>1808807825</t>
  </si>
  <si>
    <t>142</t>
  </si>
  <si>
    <t>751.R.117</t>
  </si>
  <si>
    <t>-1283272777</t>
  </si>
  <si>
    <t>143</t>
  </si>
  <si>
    <t>429.R.117</t>
  </si>
  <si>
    <t xml:space="preserve">Celopozinkované potrubí sk. I - ON 120405, 120311, včetně tvarovek a včetně všeho potřebného materiálu pro provedení závěsů potrubí, pro sešroubování přírub a utěsnění přírubových spojů                        18*1                                          </t>
  </si>
  <si>
    <t>-2126736092</t>
  </si>
  <si>
    <t>Celopozinkované potrubí sk. I - ON 120405, 120311, včetně tvarovek a včetně všeho potřebného materiálu pro provedení závěsů potrubí, pro sešroubování přírub a utěsnění přírubových spojů                        18*1                                                                                                                            Poz.č.C3.2A.03</t>
  </si>
  <si>
    <t>144</t>
  </si>
  <si>
    <t>Pol1</t>
  </si>
  <si>
    <t>Vyříznutí části stávajícího potrubí VZT o 200mm v délce potřebné pro osazení potrubního ventilátoru a filtrační kazety</t>
  </si>
  <si>
    <t>42355296</t>
  </si>
  <si>
    <t>146</t>
  </si>
  <si>
    <t>Pol24</t>
  </si>
  <si>
    <t>Zaslepení části stávajícího potrubí VZT o 200mm ponechaného v příčce mezi m.č. C-316 a C-301</t>
  </si>
  <si>
    <t>-2030898852</t>
  </si>
  <si>
    <t>145</t>
  </si>
  <si>
    <t>Pol6</t>
  </si>
  <si>
    <t>Vyříznutí části stávajícího potrubí VZT o 200mm v délce potřebné pro osazení oblouku pro přívod vzduchu do prostoru serveru</t>
  </si>
  <si>
    <t>948101944</t>
  </si>
  <si>
    <t>D6</t>
  </si>
  <si>
    <t>Zařízení č. KL.1</t>
  </si>
  <si>
    <t>147</t>
  </si>
  <si>
    <t>751.R.118</t>
  </si>
  <si>
    <t>Demontáž a zpětná montáž (po instalaci nového akustického podhledu) stávající podstropní chladící jednotky s chladivem: voda 7/13°C</t>
  </si>
  <si>
    <t>-727930968</t>
  </si>
  <si>
    <t>148</t>
  </si>
  <si>
    <t>751.R.119</t>
  </si>
  <si>
    <t>Úprava a dopojení napojovacího potrubí (voda 7/13°C) pro napojení vnitřní chladící podstropní jednotky po její zpětné montáži do nové výškové polohy, včetně všech k tomuto účelu potřebných montážních a jiných úkonů včetně dodávky potřebného materiálu</t>
  </si>
  <si>
    <t>-1178994904</t>
  </si>
  <si>
    <t>149</t>
  </si>
  <si>
    <t>751.R.120</t>
  </si>
  <si>
    <t>Provedení tlakové zkoušky rozvodů chladící vody 7/13°C po napojení vnitřní chladící jednotky a ověření funkčnosti chladícího zařízení</t>
  </si>
  <si>
    <t>1811152433</t>
  </si>
  <si>
    <t>D7</t>
  </si>
  <si>
    <t>Demontáže zařízení VZT</t>
  </si>
  <si>
    <t>150</t>
  </si>
  <si>
    <t>751.R.137</t>
  </si>
  <si>
    <t>Demontáže stávajících VZT rozvodů a zařízení</t>
  </si>
  <si>
    <t>hod</t>
  </si>
  <si>
    <t>1771634985</t>
  </si>
  <si>
    <t>151</t>
  </si>
  <si>
    <t>Pol25</t>
  </si>
  <si>
    <t>Odvoz a ekologické likvidace demontovaného zařízení VZT</t>
  </si>
  <si>
    <t>1923527387</t>
  </si>
  <si>
    <t>152</t>
  </si>
  <si>
    <t>Pol26</t>
  </si>
  <si>
    <t>Stavební přípomoce</t>
  </si>
  <si>
    <t>672908400</t>
  </si>
  <si>
    <t>153</t>
  </si>
  <si>
    <t>Pol27</t>
  </si>
  <si>
    <t>808965440</t>
  </si>
  <si>
    <t>154</t>
  </si>
  <si>
    <t>Pol28</t>
  </si>
  <si>
    <t>Vyregulování a komplexní zkoušky</t>
  </si>
  <si>
    <t>-602791077</t>
  </si>
  <si>
    <t>763121448</t>
  </si>
  <si>
    <t>SDK stěna předsazená tl 65 mm profil CW+UW 50 deska 1x akustická 12,5 TI 40 mm 30kg/m3 EI 30</t>
  </si>
  <si>
    <t>1758550576</t>
  </si>
  <si>
    <t>Stěna předsazená ze sádrokartonových desek s nosnou konstrukcí z ocelových profilů CW, UW jednoduše opláštěná deskou akustickou tl. 12,5 mm, TI tl. 40 mm 30 kg/m3, EI 30 stěna tl. 65 mm, profil 50</t>
  </si>
  <si>
    <t>2,1*1*2</t>
  </si>
  <si>
    <t>180</t>
  </si>
  <si>
    <t>763122413</t>
  </si>
  <si>
    <t>SDK stěna šachtová tl 100 mm profil CW+UW 75 desky 2xDF 12,5 bez TI EI 30</t>
  </si>
  <si>
    <t>315557902</t>
  </si>
  <si>
    <t>Stěna šachtová ze sádrokartonových desek  s nosnou konstrukcí z ocelových profilů CW, UW dvojitě opláštěná deskami protipožárními DF tl. 2 x 12,5 mm, bez TI, EI 30, stěna tl. 100 mm, profil 75</t>
  </si>
  <si>
    <t>1*3*3,5</t>
  </si>
  <si>
    <t>763131411</t>
  </si>
  <si>
    <t>SDK podhled desky 1xA 12,5 bez TI dvouvrstvá spodní kce profil CD+UD</t>
  </si>
  <si>
    <t>1558696864</t>
  </si>
  <si>
    <t>Podhled ze sádrokartonových desek  dvouvrstvá zavěšená spodní konstrukce z ocelových profilů CD, UD jednoduše opláštěná deskou standardní A, tl. 12,5 mm, bez TI</t>
  </si>
  <si>
    <t>71,5+57,2+54,03+36,2</t>
  </si>
  <si>
    <t>1481876408</t>
  </si>
  <si>
    <t>-1968689756</t>
  </si>
  <si>
    <t>1637875235</t>
  </si>
  <si>
    <t>766411821</t>
  </si>
  <si>
    <t>Demontáž truhlářského obložení stěn z palubek</t>
  </si>
  <si>
    <t>-1886959809</t>
  </si>
  <si>
    <t>Demontáž obložení stěn  palubkami</t>
  </si>
  <si>
    <t>(2,5*4*3,5)</t>
  </si>
  <si>
    <t>186</t>
  </si>
  <si>
    <t>766622911</t>
  </si>
  <si>
    <t>Oprava oken dvojitých bez deštění tmelením</t>
  </si>
  <si>
    <t>-489685653</t>
  </si>
  <si>
    <t>Oprava oken dřevěných  dvojitých bez deštění zatmelením</t>
  </si>
  <si>
    <t>10*1,5*2</t>
  </si>
  <si>
    <t>766624922</t>
  </si>
  <si>
    <t>Oprava oken dřevěných - svislé nebo vodorovné příčky</t>
  </si>
  <si>
    <t>511210215</t>
  </si>
  <si>
    <t>Oprava oken dřevěných  zdvojených výměna svislé nebo vodorovné příčky</t>
  </si>
  <si>
    <t>185</t>
  </si>
  <si>
    <t>766625911</t>
  </si>
  <si>
    <t>Oprava oken jednoduchých dřevěných - přihoblováním v polodrážce</t>
  </si>
  <si>
    <t>152879093</t>
  </si>
  <si>
    <t>Oprava oken dřevěných  zdvojených přihoblování okenních křídel v polodrážce jednoduchých</t>
  </si>
  <si>
    <t>182</t>
  </si>
  <si>
    <t>-606596397</t>
  </si>
  <si>
    <t>183</t>
  </si>
  <si>
    <t>61160321</t>
  </si>
  <si>
    <t>dveře dřevěné vnitřní hladké plné 1křídlé standard vč. mřížky plastové 800-900x1970mm</t>
  </si>
  <si>
    <t>-1328053688</t>
  </si>
  <si>
    <t>766662811</t>
  </si>
  <si>
    <t>Demontáž dveřních prahů u dveří jednokřídlových</t>
  </si>
  <si>
    <t>-265821982</t>
  </si>
  <si>
    <t>Demontáž dveřních konstrukcí k opětovnému použití prahů dveří jednokřídlových</t>
  </si>
  <si>
    <t>766663951</t>
  </si>
  <si>
    <t>Oprava dveřních křídel zakrytí výplně dveří</t>
  </si>
  <si>
    <t>-287088146</t>
  </si>
  <si>
    <t>Oprava dveřních křídel dřevěných  zakrytí dveřní výplně, dveří z měkkého dřeva</t>
  </si>
  <si>
    <t>766691924</t>
  </si>
  <si>
    <t>Vyvěšení nebo zavěšení křídel plastových dveří plochy do 2 m2</t>
  </si>
  <si>
    <t>336846451</t>
  </si>
  <si>
    <t>Ostatní práce  vyvěšení nebo zavěšení křídel s případným uložením a opětovným zavěšením po provedení stavebních změn plastových dveřních s křídly otevíravými, plochy do 2 m2</t>
  </si>
  <si>
    <t>766812840</t>
  </si>
  <si>
    <t>Demontáž kuchyňských linek dřevěných nebo kovových délky do 2,1 m</t>
  </si>
  <si>
    <t>-743638343</t>
  </si>
  <si>
    <t>Demontáž kuchyňských linek  dřevěných nebo kovových včetně skříněk uchycených na stěně, délky přes 1800 do 2100 mm</t>
  </si>
  <si>
    <t>766825811P</t>
  </si>
  <si>
    <t>Demontáž laboratorní digestoře</t>
  </si>
  <si>
    <t>1759599924</t>
  </si>
  <si>
    <t>Demontáž nábytku vestavěného  skříní jednokřídlových</t>
  </si>
  <si>
    <t>766825811P1</t>
  </si>
  <si>
    <t>Demontáž laboratorních stolů</t>
  </si>
  <si>
    <t>-1054452419</t>
  </si>
  <si>
    <t>15+3</t>
  </si>
  <si>
    <t>766825821</t>
  </si>
  <si>
    <t>Demontáž truhlářských vestavěných skříní dvoukřídlových</t>
  </si>
  <si>
    <t>1436246311</t>
  </si>
  <si>
    <t>Demontáž nábytku vestavěného  skříní dvoukřídlových</t>
  </si>
  <si>
    <t>1048178538</t>
  </si>
  <si>
    <t>965986332</t>
  </si>
  <si>
    <t>-1505521062</t>
  </si>
  <si>
    <t>771471810</t>
  </si>
  <si>
    <t>Demontáž soklíků z dlaždic keramických kladených do malty rovných</t>
  </si>
  <si>
    <t>-2065553136</t>
  </si>
  <si>
    <t>Demontáž soklíků z dlaždic keramických  kladených do malty rovných</t>
  </si>
  <si>
    <t>6,5+6,5+5,7+6</t>
  </si>
  <si>
    <t>15*2+6*2</t>
  </si>
  <si>
    <t>771531801</t>
  </si>
  <si>
    <t>Demontáž podlah z dlaždic cihelných kladených do malty</t>
  </si>
  <si>
    <t>-423305736</t>
  </si>
  <si>
    <t>Demontáž podlah z dlaždic cihelných nebo portlanských kladených do malty</t>
  </si>
  <si>
    <t>1430265252</t>
  </si>
  <si>
    <t>18,3</t>
  </si>
  <si>
    <t>25,31+6,85</t>
  </si>
  <si>
    <t>-1156297025</t>
  </si>
  <si>
    <t>776131111</t>
  </si>
  <si>
    <t>Vyztužení podkladu povlakových podlah armovacím pletivem ze skelných vláken</t>
  </si>
  <si>
    <t>2026010776</t>
  </si>
  <si>
    <t>Příprava podkladu vyztužení podkladu armovacím pletivem ze skelných vláken</t>
  </si>
  <si>
    <t>57,18+54,03+36,17</t>
  </si>
  <si>
    <t>-676795592</t>
  </si>
  <si>
    <t>+25,31+6,85</t>
  </si>
  <si>
    <t>776141112</t>
  </si>
  <si>
    <t>Vyrovnání podkladu povlakových podlah stěrkou pevnosti 20 MPa tl 5 mm</t>
  </si>
  <si>
    <t>-1838037529</t>
  </si>
  <si>
    <t>Příprava podkladu vyrovnání samonivelační stěrkou podlah min.pevnosti 20 MPa, tloušťky přes 3 do 5 mm</t>
  </si>
  <si>
    <t>-782378107</t>
  </si>
  <si>
    <t>18,3+36,2+54,03+57,18+16,2+6,85+25,31</t>
  </si>
  <si>
    <t>776211111</t>
  </si>
  <si>
    <t>Lepení textilních pásů</t>
  </si>
  <si>
    <t>-602573407</t>
  </si>
  <si>
    <t>Montáž textilních podlahovin lepením pásů standardních</t>
  </si>
  <si>
    <t>549883048</t>
  </si>
  <si>
    <t>-1936785121</t>
  </si>
  <si>
    <t>18,3*1,1 'Přepočtené koeficientem množství</t>
  </si>
  <si>
    <t>776221211</t>
  </si>
  <si>
    <t>Lepení čtverců z PVC standardním lepidlem</t>
  </si>
  <si>
    <t>-353510828</t>
  </si>
  <si>
    <t>Montáž podlahovin z PVC lepením standardním lepidlem ze čtverců standardních</t>
  </si>
  <si>
    <t>71,5+57,2+54,03+36,2+6,85+25,31</t>
  </si>
  <si>
    <t>28411031</t>
  </si>
  <si>
    <t>PVC heterogenní akustická čtverce 500x500mm, nášlapná vrstva 0,67mm, třída zátěže 34/42, útlum 17dB, hořlavost Cfl S1</t>
  </si>
  <si>
    <t>-1976722655</t>
  </si>
  <si>
    <t>251,09*1,1 'Přepočtené koeficientem množství</t>
  </si>
  <si>
    <t>776223112</t>
  </si>
  <si>
    <t>Spoj povlakových podlahovin z PVC svařováním za studena</t>
  </si>
  <si>
    <t>-1694596430</t>
  </si>
  <si>
    <t>Montáž podlahovin z PVC spoj podlah svařováním za studena</t>
  </si>
  <si>
    <t>4*3,7</t>
  </si>
  <si>
    <t>-971791997</t>
  </si>
  <si>
    <t>3,7+3,7+5,2+5,2+6,2+6,2+8,9+8,9+8,7+6,2+6,2+8,7+5,7+6,2+6,2+6,2+6,2+2,5+2,5+5,3*2+4,5*2+1,3*2+5,3*2</t>
  </si>
  <si>
    <t>436848919</t>
  </si>
  <si>
    <t>3,7+3,7+5,2+5,2</t>
  </si>
  <si>
    <t>11,5*2+6,5*2</t>
  </si>
  <si>
    <t>5,7*2+6,2*2</t>
  </si>
  <si>
    <t>6,2*2+8,75*2</t>
  </si>
  <si>
    <t>8,9*2+6,2*2</t>
  </si>
  <si>
    <t>5,3*2+1,31*2</t>
  </si>
  <si>
    <t>5,3*2+4,6*2</t>
  </si>
  <si>
    <t>-316995356</t>
  </si>
  <si>
    <t>170,72*1,02 'Přepočtené koeficientem množství</t>
  </si>
  <si>
    <t>831763013</t>
  </si>
  <si>
    <t>1890416322</t>
  </si>
  <si>
    <t>-1148045235</t>
  </si>
  <si>
    <t>406027055</t>
  </si>
  <si>
    <t>781471810</t>
  </si>
  <si>
    <t>Demontáž obkladů z obkladaček keramických kladených do malty</t>
  </si>
  <si>
    <t>-266646558</t>
  </si>
  <si>
    <t>Demontáž obkladů z dlaždic keramických kladených do malty</t>
  </si>
  <si>
    <t>3,5*6,1+2,5*3,5+1*3,5</t>
  </si>
  <si>
    <t>1566671245</t>
  </si>
  <si>
    <t>1,5*1,8*13*3</t>
  </si>
  <si>
    <t>11*2,1*2*1,1</t>
  </si>
  <si>
    <t>1,25*3*12</t>
  </si>
  <si>
    <t>-1224941625</t>
  </si>
  <si>
    <t>783122121</t>
  </si>
  <si>
    <t>Lokální tmelení truhlářských konstrukcí včetně přebroušení disperzním tmelem plochy do 50%</t>
  </si>
  <si>
    <t>-1038940153</t>
  </si>
  <si>
    <t>Tmelení truhlářských konstrukcí lokální, včetně přebroušení tmelených míst rozsahu přes 30 do 50% plochy, tmelem disperzním akrylátovým nebo latexovým</t>
  </si>
  <si>
    <t>783132211</t>
  </si>
  <si>
    <t>Vysekání stávajícího sklenářského tmelu ze sklenářských výplní</t>
  </si>
  <si>
    <t>-1681104048</t>
  </si>
  <si>
    <t>Dotmelení skleněných výplní truhlářských konstrukcí odstranění stávajícího soudržného sklenářského tmelu vysekáním</t>
  </si>
  <si>
    <t>-589502944</t>
  </si>
  <si>
    <t>13*1,5*3</t>
  </si>
  <si>
    <t>783301313</t>
  </si>
  <si>
    <t>Odmaštění zámečnických konstrukcí ředidlovým odmašťovačem</t>
  </si>
  <si>
    <t>-760342736</t>
  </si>
  <si>
    <t>Příprava podkladu zámečnických konstrukcí před provedením nátěru odmaštění odmašťovačem ředidlovým</t>
  </si>
  <si>
    <t>5*0,25*10+4*1,5*2*1,6</t>
  </si>
  <si>
    <t>-471543012</t>
  </si>
  <si>
    <t>911478963</t>
  </si>
  <si>
    <t>3,5*(5,2+3,7+3,7+5,2)</t>
  </si>
  <si>
    <t>3,5*(11,5*2+6,5*2)</t>
  </si>
  <si>
    <t>3,5*(5,3*4+4,5*2+1,3*2)</t>
  </si>
  <si>
    <t>3,5*(17,5*2+6,5*2)</t>
  </si>
  <si>
    <t>3,5*(9*2+6,2*2)</t>
  </si>
  <si>
    <t>3,5*(8,8*2+6,2*2)</t>
  </si>
  <si>
    <t>3,5*(5,7*2+6,2*2)</t>
  </si>
  <si>
    <t>-1,6*1,8*19</t>
  </si>
  <si>
    <t>784121001</t>
  </si>
  <si>
    <t>Oškrabání malby v mísnostech výšky do 3,80 m</t>
  </si>
  <si>
    <t>-1038822894</t>
  </si>
  <si>
    <t>Oškrabání malby v místnostech výšky do 3,80 m</t>
  </si>
  <si>
    <t>-172747668</t>
  </si>
  <si>
    <t>19*1,8*1,5*2</t>
  </si>
  <si>
    <t>-672815876</t>
  </si>
  <si>
    <t>102,6*1,05 'Přepočtené koeficientem množství</t>
  </si>
  <si>
    <t>1971834307</t>
  </si>
  <si>
    <t>989518560</t>
  </si>
  <si>
    <t>18+520</t>
  </si>
  <si>
    <t>-49186259</t>
  </si>
  <si>
    <t xml:space="preserve">202009 - Gastroprovoz </t>
  </si>
  <si>
    <t>1241398520</t>
  </si>
  <si>
    <t>0,15*2,5*9+(525/2*0,3)</t>
  </si>
  <si>
    <t>631312131</t>
  </si>
  <si>
    <t>Doplnění dosavadních mazanin betonem prostým plochy do 4 m2 tloušťky přes 80 mm</t>
  </si>
  <si>
    <t>-2019089498</t>
  </si>
  <si>
    <t>Doplnění dosavadních mazanin prostým betonem  s dodáním hmot, bez potěru, plochy jednotlivě přes 1 m2 do 4 m2 a tl. přes 80 mm</t>
  </si>
  <si>
    <t>15*0,5*0,3*3</t>
  </si>
  <si>
    <t>-1386271586</t>
  </si>
  <si>
    <t>2,5*(3,8+1,5+6,8+5,6+2,5)</t>
  </si>
  <si>
    <t>965042131</t>
  </si>
  <si>
    <t>Bourání podkladů pod dlažby nebo mazanin betonových nebo z litého asfaltu tl do 100 mm pl do 4 m2</t>
  </si>
  <si>
    <t>-876319418</t>
  </si>
  <si>
    <t>Bourání mazanin betonových nebo z litého asfaltu tl. do 100 mm, plochy do 4 m2</t>
  </si>
  <si>
    <t>974031134</t>
  </si>
  <si>
    <t>Vysekání rýh ve zdivu cihelném hl do 50 mm š do 150 mm</t>
  </si>
  <si>
    <t>1503524692</t>
  </si>
  <si>
    <t>Vysekání rýh ve zdivu cihelném na maltu vápennou nebo vápenocementovou  do hl. 50 mm a šířky do 150 mm</t>
  </si>
  <si>
    <t>(52,5*10)/2</t>
  </si>
  <si>
    <t>997013151</t>
  </si>
  <si>
    <t>Vnitrostaveništní doprava suti a vybouraných hmot pro budovy v do 6 m s omezením mechanizace</t>
  </si>
  <si>
    <t>-624430485</t>
  </si>
  <si>
    <t>Vnitrostaveništní doprava suti a vybouraných hmot  vodorovně do 50 m svisle s omezením mechanizace pro budovy a haly výšky do 6 m</t>
  </si>
  <si>
    <t>1529751199</t>
  </si>
  <si>
    <t>46,592*20 'Přepočtené koeficientem množství</t>
  </si>
  <si>
    <t>-1486622680</t>
  </si>
  <si>
    <t>460937874</t>
  </si>
  <si>
    <t>-1942286667</t>
  </si>
  <si>
    <t>721173604</t>
  </si>
  <si>
    <t>Potrubí kanalizační z PE svodné DN 70</t>
  </si>
  <si>
    <t>512785128</t>
  </si>
  <si>
    <t>Potrubí z plastových trub polyetylenové svařované svodné (ležaté) DN 70</t>
  </si>
  <si>
    <t>8,5+6,5</t>
  </si>
  <si>
    <t>370721718</t>
  </si>
  <si>
    <t>1,5+1,5+1,5+2,5</t>
  </si>
  <si>
    <t>721211405</t>
  </si>
  <si>
    <t>Vpusť podlahová s vodorovným odtokem DN 40/50 s automatickým a ručním uzávěrem proti vzduté vodě</t>
  </si>
  <si>
    <t>-1486072142</t>
  </si>
  <si>
    <t>Podlahové vpusti s vodorovným odtokem DN 40/50 s automatickým a ručním uzávěrem</t>
  </si>
  <si>
    <t>721226512</t>
  </si>
  <si>
    <t>Zápachová uzávěrka podomítková pro pračku a myčku DN 50</t>
  </si>
  <si>
    <t>-1003448784</t>
  </si>
  <si>
    <t>Zápachové uzávěrky podomítkové (Pe) s krycí deskou pro pračku a myčku DN 50</t>
  </si>
  <si>
    <t>721273152</t>
  </si>
  <si>
    <t>Hlavice ventilační polypropylen PP DN 75</t>
  </si>
  <si>
    <t>1125669988</t>
  </si>
  <si>
    <t>Ventilační hlavice z polypropylenu (PP) DN 75</t>
  </si>
  <si>
    <t>-1383899309</t>
  </si>
  <si>
    <t>15+6,5</t>
  </si>
  <si>
    <t>998721101</t>
  </si>
  <si>
    <t>Přesun hmot tonážní pro vnitřní kanalizace v objektech v do 6 m</t>
  </si>
  <si>
    <t>-1504455229</t>
  </si>
  <si>
    <t>Přesun hmot pro vnitřní kanalizace  stanovený z hmotnosti přesunovaného materiálu vodorovná dopravní vzdálenost do 50 m v objektech výšky do 6 m</t>
  </si>
  <si>
    <t>-260850828</t>
  </si>
  <si>
    <t>1983756216</t>
  </si>
  <si>
    <t>722174002</t>
  </si>
  <si>
    <t>Potrubí vodovodní plastové PPR svar polyfuze PN 16 D 20 x 2,8 mm</t>
  </si>
  <si>
    <t>-771372576</t>
  </si>
  <si>
    <t>Potrubí z plastových trubek z polypropylenu (PPR) svařovaných polyfuzně PN 16 (SDR 7,4) D 20 x 2,8</t>
  </si>
  <si>
    <t>(9,3+2,5+6,8+1,5+1,5+1,5)*2</t>
  </si>
  <si>
    <t>1464611580</t>
  </si>
  <si>
    <t>1764838081</t>
  </si>
  <si>
    <t>998722101</t>
  </si>
  <si>
    <t>Přesun hmot tonážní pro vnitřní vodovod v objektech v do 6 m</t>
  </si>
  <si>
    <t>268792506</t>
  </si>
  <si>
    <t>Přesun hmot pro vnitřní vodovod  stanovený z hmotnosti přesunovaného materiálu vodorovná dopravní vzdálenost do 50 m v objektech výšky do 6 m</t>
  </si>
  <si>
    <t>-1190605205</t>
  </si>
  <si>
    <t>-1574267276</t>
  </si>
  <si>
    <t>-762756090</t>
  </si>
  <si>
    <t>-1433634759</t>
  </si>
  <si>
    <t>-1187456233</t>
  </si>
  <si>
    <t>-1527227630</t>
  </si>
  <si>
    <t>998725101</t>
  </si>
  <si>
    <t>Přesun hmot tonážní pro zařizovací předměty v objektech v do 6 m</t>
  </si>
  <si>
    <t>2013268505</t>
  </si>
  <si>
    <t>Přesun hmot pro zařizovací předměty  stanovený z hmotnosti přesunovaného materiálu vodorovná dopravní vzdálenost do 50 m v objektech výšky do 6 m</t>
  </si>
  <si>
    <t>-1412369486</t>
  </si>
  <si>
    <t>-1250017835</t>
  </si>
  <si>
    <t>-1194302968</t>
  </si>
  <si>
    <t>52,5*10*1,5</t>
  </si>
  <si>
    <t>811396243</t>
  </si>
  <si>
    <t>0,186666666666667*1,2 'Přepočtené koeficientem množství</t>
  </si>
  <si>
    <t>-1148448275</t>
  </si>
  <si>
    <t>-1281141642</t>
  </si>
  <si>
    <t>-801331266</t>
  </si>
  <si>
    <t>741310024</t>
  </si>
  <si>
    <t>Montáž přepínač nástěnný 6+6 dvojitý střídavý prostředí normální</t>
  </si>
  <si>
    <t>-921854869</t>
  </si>
  <si>
    <t>Montáž spínačů jedno nebo dvoupólových nástěnných se zapojením vodičů, pro prostředí normální přepínačů, řazení 6+6 dvojitých střídavých</t>
  </si>
  <si>
    <t>34535553</t>
  </si>
  <si>
    <t>přepínač střídavý řazení 6 10A bílý</t>
  </si>
  <si>
    <t>-99387205</t>
  </si>
  <si>
    <t>741320901</t>
  </si>
  <si>
    <t>Výměna části jistících přístrojů velikosti hlavice do 25 A</t>
  </si>
  <si>
    <t>173609245</t>
  </si>
  <si>
    <t>Výměna částí jistících přístrojů s přezkoušením správnosti dotyku nahrazených pojistkových hlavic včetně vyšroubování starých poškozených hlavic a zašroubování nových velikosti hlavice do 25 A</t>
  </si>
  <si>
    <t>741371821</t>
  </si>
  <si>
    <t>Demontáž osvětlovacího modulového systému zářivkového délky do 1100 mm bez zachováním funkčnosti</t>
  </si>
  <si>
    <t>-1399977745</t>
  </si>
  <si>
    <t>Demontáž svítidel bez zachování funkčnosti (do suti) v bytových nebo společenských místnostech modulového systému zářivkových, délky do 1100 mm</t>
  </si>
  <si>
    <t>14+35</t>
  </si>
  <si>
    <t>-2023386576</t>
  </si>
  <si>
    <t>348110</t>
  </si>
  <si>
    <t>Stropní svítidlo 2x18W</t>
  </si>
  <si>
    <t>-1156334788</t>
  </si>
  <si>
    <t>-1165064176</t>
  </si>
  <si>
    <t>998741201</t>
  </si>
  <si>
    <t>Přesun hmot procentní pro silnoproud v objektech v do 6 m</t>
  </si>
  <si>
    <t>-36596107</t>
  </si>
  <si>
    <t>Přesun hmot pro silnoproud stanovený procentní sazbou (%) z ceny vodorovná dopravní vzdálenost do 50 m v objektech výšky do 6 m</t>
  </si>
  <si>
    <t>423261431</t>
  </si>
  <si>
    <t>1361057261</t>
  </si>
  <si>
    <t>1746074963</t>
  </si>
  <si>
    <t>-1009300588</t>
  </si>
  <si>
    <t>1789328035</t>
  </si>
  <si>
    <t>74206a</t>
  </si>
  <si>
    <t>307633140</t>
  </si>
  <si>
    <t>-2126133389</t>
  </si>
  <si>
    <t>751133014</t>
  </si>
  <si>
    <t>Mtž a dodávka vent diag ntl potrubního nevýbušného D přes 300 mm</t>
  </si>
  <si>
    <t>-1586980342</t>
  </si>
  <si>
    <t>Montáž a dodávka ventilátoru diagonálního nízkotlakého potrubního nevýbušného, průměru přes 300 mm</t>
  </si>
  <si>
    <t>751311802</t>
  </si>
  <si>
    <t>Demontáž vyústě lineární podhledové do průřezu 0,300 m2</t>
  </si>
  <si>
    <t>-449843904</t>
  </si>
  <si>
    <t>Demontáž vyústí lineární podhledové, průřezu přes 0,200 do 0,300 m2</t>
  </si>
  <si>
    <t>751322012</t>
  </si>
  <si>
    <t>Mtž talířového ventilu D do 200 mm</t>
  </si>
  <si>
    <t>-1810874652</t>
  </si>
  <si>
    <t>Montáž talířových ventilů, anemostatů, dýz  talířového ventilu, průměru přes 100 do 200 mm</t>
  </si>
  <si>
    <t>751344115P</t>
  </si>
  <si>
    <t>Mtž a dodávka tlumiče hluku pro kruhové potrubí D do 500 mm</t>
  </si>
  <si>
    <t>1473431825</t>
  </si>
  <si>
    <t>Montáž tlumičů  hluku pro kruhové potrubí, průměru přes 400 do 500 mm</t>
  </si>
  <si>
    <t>751344125P</t>
  </si>
  <si>
    <t>Mtž a dodávka tlumiče hluku pro čtyřhranné potrubí přes 0,600 m2</t>
  </si>
  <si>
    <t>1540066672</t>
  </si>
  <si>
    <t>Montáž tlumičů  hluku pro čtyřhranné potrubí, průřezu přes 0,600 m2</t>
  </si>
  <si>
    <t>751377001</t>
  </si>
  <si>
    <t>Mtž a dodávka velkokuchyňské digestoře</t>
  </si>
  <si>
    <t>1741258248</t>
  </si>
  <si>
    <t>Montáž odsávacích stropů, zákrytů  odsávacího stropu - myčka, výdej teplého jídla</t>
  </si>
  <si>
    <t>751398053</t>
  </si>
  <si>
    <t>Mtž protidešťové žaluzie potrubí do 0,450 m2</t>
  </si>
  <si>
    <t>85333373</t>
  </si>
  <si>
    <t>Montáž ostatních zařízení  protidešťové žaluzie nebo žaluziové klapky na čtyřhranné potrubí, průřezu přes 0,300 do 0,450 m2</t>
  </si>
  <si>
    <t>751510043</t>
  </si>
  <si>
    <t>Vzduchotechnické potrubí pozink kruhové spirálně vinuté D do 300 mm</t>
  </si>
  <si>
    <t>-1327873034</t>
  </si>
  <si>
    <t>Vzduchotechnické potrubí z pozinkovaného plechu  kruhové, trouba spirálně vinutá bez příruby, průměru přes 200 do 300 mm
Na vývodu směrem do exteriéru bude potrubí opatřena kouřovým čidlem, které při aktivaci vypne vzduchotechniku.</t>
  </si>
  <si>
    <t>751510862</t>
  </si>
  <si>
    <t>Demontáž vzduchotechnického potrubí plechového čtyřhranného do suti průřezu do 0,50 m2</t>
  </si>
  <si>
    <t>-2106117154</t>
  </si>
  <si>
    <t>Demontáž vzduchotechnického potrubí plechového do suti čtyřhranného s přírubou, průřezu přes 0,13 do 0,50 m2</t>
  </si>
  <si>
    <t>751691111</t>
  </si>
  <si>
    <t>Zaregulování systému vzduchotechnického zařízení - 1 koncový (distribuční) prvek</t>
  </si>
  <si>
    <t>1918660532</t>
  </si>
  <si>
    <t>Zaregulování systému vzduchotechnického zařízení za 1 koncový (distribuční) prvek</t>
  </si>
  <si>
    <t>998751101</t>
  </si>
  <si>
    <t>Přesun hmot tonážní pro vzduchotechniku v objektech v do 12 m</t>
  </si>
  <si>
    <t>1227769744</t>
  </si>
  <si>
    <t>Přesun hmot pro vzduchotechniku stanovený z hmotnosti přesunovaného materiálu vodorovná dopravní vzdálenost do 100 m v objektech výšky do 12 m</t>
  </si>
  <si>
    <t>998751181</t>
  </si>
  <si>
    <t>Příplatek k přesunu hmot tonážní 751 prováděný bez použití mechanizace</t>
  </si>
  <si>
    <t>-1732918527</t>
  </si>
  <si>
    <t>Přesun hmot pro vzduchotechniku stanovený z hmotnosti přesunovaného materiálu Příplatek k cenám za přesun prováděný bez použití mechanizace pro jakoukoliv výšku objektu</t>
  </si>
  <si>
    <t>998751191</t>
  </si>
  <si>
    <t>Příplatek k přesunu hmot tonážní 751 za zvětšený přesun do 500 m</t>
  </si>
  <si>
    <t>1671811286</t>
  </si>
  <si>
    <t>Přesun hmot pro vzduchotechniku stanovený z hmotnosti přesunovaného materiálu Příplatek k cenám za zvětšený přesun přes vymezenou největší dopravní vzdálenost do 500 m</t>
  </si>
  <si>
    <t>763111343</t>
  </si>
  <si>
    <t>SDK příčka tl 100 mm profil CW+UW 75 desky 1xH2DF 12,5 TI 60 mm EI 45 Rw 45 dB</t>
  </si>
  <si>
    <t>-1670074744</t>
  </si>
  <si>
    <t>Příčka ze sádrokartonových desek  s nosnou konstrukcí z jednoduchých ocelových profilů UW, CW jednoduše opláštěná deskou impregnovanou protipožární H2DF tl. 12,5 mm, EI 45, příčka tl. 100 mm, profil 75 TI tl. 60 mm, Rw 45 dB</t>
  </si>
  <si>
    <t>(5,73+2,8)*2,5</t>
  </si>
  <si>
    <t>-285678414</t>
  </si>
  <si>
    <t>-1921463054</t>
  </si>
  <si>
    <t>-300418007</t>
  </si>
  <si>
    <t>766621211</t>
  </si>
  <si>
    <t>Montáž dřevěných oken plochy přes 1 m2 otevíravých výšky do 1,5 m s rámem do zdiva</t>
  </si>
  <si>
    <t>1710714526</t>
  </si>
  <si>
    <t>Montáž oken dřevěných včetně montáže rámu plochy přes 1 m2 otevíravých do zdiva, výšky do 1,5 m</t>
  </si>
  <si>
    <t>1,65*1,0*10</t>
  </si>
  <si>
    <t>61110010</t>
  </si>
  <si>
    <t>okno dřevěné otevíravé/sklopné dvojsklo přes plochu 1m2 do v1,5m</t>
  </si>
  <si>
    <t>-58235975</t>
  </si>
  <si>
    <t>-759686304</t>
  </si>
  <si>
    <t>61160053</t>
  </si>
  <si>
    <t>dveře dřevěné vnitřní hladké plné 1křídlé bez povrchové úpravy 900x1970mm</t>
  </si>
  <si>
    <t>-1244041764</t>
  </si>
  <si>
    <t>766660022</t>
  </si>
  <si>
    <t>Montáž dveřních křídel otvíravých jednokřídlových š přes 0,8 m požárních do ocelové zárubně</t>
  </si>
  <si>
    <t>891518288</t>
  </si>
  <si>
    <t>Montáž dveřních křídel dřevěných nebo plastových otevíravých do ocelové zárubně protipožárních jednokřídlových, šířky přes 800 mm</t>
  </si>
  <si>
    <t>61165616</t>
  </si>
  <si>
    <t>dveře vnitřní požárně bezpečnostní třída 2 CPL fólie EI (EW) 30 D3 1křídlové 800x1970mm</t>
  </si>
  <si>
    <t>-473433361</t>
  </si>
  <si>
    <t xml:space="preserve">dveře vnitřní požárně bezpečnostní třída 2 CPL fólie EI (EW) 30 D3 1křídlové 800x2100mm
EI30DP3 C2
</t>
  </si>
  <si>
    <t>766660031</t>
  </si>
  <si>
    <t>Montáž dveřních křídel otvíravých dvoukřídlových požárních do ocelové zárubně</t>
  </si>
  <si>
    <t>-32849864</t>
  </si>
  <si>
    <t>Montáž dveřních křídel dřevěných nebo plastových otevíravých do ocelové zárubně protipožárních dvoukřídlových jakékoliv šířky</t>
  </si>
  <si>
    <t>61165613</t>
  </si>
  <si>
    <t>dveře vnitřní požárně odolné CPL fólie EI (EW) 30 D3 2křídlové 1800x1970mm</t>
  </si>
  <si>
    <t>392452062</t>
  </si>
  <si>
    <t xml:space="preserve">dveře vnitřní požárně odolné CPL fólie EI (EW) 30 D3 2křídlové 
EI30DP3 C2 + koordinátor + panikové kování
</t>
  </si>
  <si>
    <t>1929071380</t>
  </si>
  <si>
    <t>32804151</t>
  </si>
  <si>
    <t>1592979959</t>
  </si>
  <si>
    <t>771121011</t>
  </si>
  <si>
    <t>Nátěr penetrační na podlahu</t>
  </si>
  <si>
    <t>-1004205</t>
  </si>
  <si>
    <t>Příprava podkladu před provedením dlažby nátěr penetrační na podlahu</t>
  </si>
  <si>
    <t>771151011</t>
  </si>
  <si>
    <t>Samonivelační stěrka podlah pevnosti 20 MPa tl 3 mm</t>
  </si>
  <si>
    <t>15271594</t>
  </si>
  <si>
    <t>Příprava podkladu před provedením dlažby samonivelační stěrka min.pevnosti 20 MPa, tloušťky do 3 mm</t>
  </si>
  <si>
    <t>771474113</t>
  </si>
  <si>
    <t>Montáž soklů z dlaždic keramických rovných flexibilní lepidlo v do 120 mm</t>
  </si>
  <si>
    <t>-2065366353</t>
  </si>
  <si>
    <t>Montáž soklů z dlaždic keramických lepených flexibilním lepidlem rovných, výšky přes 90 do 120 mm</t>
  </si>
  <si>
    <t>123,5</t>
  </si>
  <si>
    <t>1872048241</t>
  </si>
  <si>
    <t>771574260</t>
  </si>
  <si>
    <t>Montáž podlah keramických pro mechanické zatížení protiskluzných lepených flexibilním lepidlem do 9 ks/m2</t>
  </si>
  <si>
    <t>1987187909</t>
  </si>
  <si>
    <t>Montáž podlah z dlaždic keramických lepených flexibilním lepidlem maloformátových pro vysoké mechanické zatížení protiskluzných nebo reliéfních (bezbariérových) přes 6 do 9 ks/m2</t>
  </si>
  <si>
    <t>77101</t>
  </si>
  <si>
    <t xml:space="preserve">Keramické protiskluzné dlaždice </t>
  </si>
  <si>
    <t>-881138154</t>
  </si>
  <si>
    <t xml:space="preserve">Keramické protiskluzné dlaždice 45cmx45cm, odstín světlý, protiskluz R9, </t>
  </si>
  <si>
    <t>165*1,1 'Přepočtené koeficientem množství</t>
  </si>
  <si>
    <t>771591115</t>
  </si>
  <si>
    <t>Podlahy spárování silikonem</t>
  </si>
  <si>
    <t>-634419982</t>
  </si>
  <si>
    <t>Podlahy - dokončovací práce spárování silikonem</t>
  </si>
  <si>
    <t>998771101</t>
  </si>
  <si>
    <t>Přesun hmot tonážní pro podlahy z dlaždic v objektech v do 6 m</t>
  </si>
  <si>
    <t>-389570802</t>
  </si>
  <si>
    <t>Přesun hmot pro podlahy z dlaždic stanovený z hmotnosti přesunovaného materiálu vodorovná dopravní vzdálenost do 50 m v objektech výšky do 6 m</t>
  </si>
  <si>
    <t>998771181</t>
  </si>
  <si>
    <t>Příplatek k přesunu hmot tonážní 771 prováděný bez použití mechanizace</t>
  </si>
  <si>
    <t>-1776243031</t>
  </si>
  <si>
    <t>Přesun hmot pro podlahy z dlaždic stanovený z hmotnosti přesunovaného materiálu Příplatek k ceně za přesun prováděný bez použití mechanizace pro jakoukoliv výšku objektu</t>
  </si>
  <si>
    <t>998771193</t>
  </si>
  <si>
    <t>Příplatek k přesunu hmot tonážní 771 za zvětšený přesun do 500 m</t>
  </si>
  <si>
    <t>1505828009</t>
  </si>
  <si>
    <t>Přesun hmot pro podlahy z dlaždic stanovený z hmotnosti přesunovaného materiálu Příplatek k ceně za zvětšený přesun přes vymezenou největší dopravní vzdálenost do 500 m</t>
  </si>
  <si>
    <t>1439262263</t>
  </si>
  <si>
    <t>1767428330</t>
  </si>
  <si>
    <t>776121311</t>
  </si>
  <si>
    <t>Vodou ředitelná penetrace savého podkladu povlakových podlah ředěná v poměru 1:1</t>
  </si>
  <si>
    <t>-1141019049</t>
  </si>
  <si>
    <t>Příprava podkladu penetrace vodou ředitelná na savý podklad (válečkováním) ředěná v poměru 1:1 podlah</t>
  </si>
  <si>
    <t>776141121</t>
  </si>
  <si>
    <t>Vyrovnání podkladu povlakových podlah stěrkou pevnosti 30 MPa tl 3 mm</t>
  </si>
  <si>
    <t>-604638055</t>
  </si>
  <si>
    <t>Příprava podkladu vyrovnání samonivelační stěrkou podlah min.pevnosti 30 MPa, tloušťky do 3 mm</t>
  </si>
  <si>
    <t>776141124</t>
  </si>
  <si>
    <t>Vyrovnání podkladu povlakových podlah stěrkou pevnosti 30 MPa tl 10 mm</t>
  </si>
  <si>
    <t>1154627368</t>
  </si>
  <si>
    <t>Příprava podkladu vyrovnání samonivelační stěrkou podlah min.pevnosti 30 MPa, tloušťky přes 8 do 10 mm</t>
  </si>
  <si>
    <t>-1962849213</t>
  </si>
  <si>
    <t>95,41+16</t>
  </si>
  <si>
    <t>-1755899821</t>
  </si>
  <si>
    <t>131,1</t>
  </si>
  <si>
    <t>-1124331825</t>
  </si>
  <si>
    <t>131,1*1,1 'Přepočtené koeficientem množství</t>
  </si>
  <si>
    <t>1427869900</t>
  </si>
  <si>
    <t>19,1+48,2</t>
  </si>
  <si>
    <t>732874047</t>
  </si>
  <si>
    <t>-1317525488</t>
  </si>
  <si>
    <t>2,5*(55,8+19,4+123)+131+165+18</t>
  </si>
  <si>
    <t>1992411481</t>
  </si>
  <si>
    <t>-1717686087</t>
  </si>
  <si>
    <t>1548523697</t>
  </si>
  <si>
    <t>-1771257102</t>
  </si>
  <si>
    <t>265*1,05 'Přepočtené koeficientem množství</t>
  </si>
  <si>
    <t>-1554894377</t>
  </si>
  <si>
    <t>538824090</t>
  </si>
  <si>
    <t>-183487517</t>
  </si>
  <si>
    <t>-256674942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</si>
</sst>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31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31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38</v>
      </c>
      <c r="E29" s="44"/>
      <c r="F29" s="30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44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45</v>
      </c>
      <c r="U35" s="50"/>
      <c r="V35" s="50"/>
      <c r="W35" s="50"/>
      <c r="X35" s="52" t="s">
        <v>46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03042020LF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Stavební úpravy - požadavky 2020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20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Šimkova ul.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22</v>
      </c>
      <c r="AJ47" s="37"/>
      <c r="AK47" s="37"/>
      <c r="AL47" s="37"/>
      <c r="AM47" s="65" t="str">
        <f>IF(AN8="","",AN8)</f>
        <v>20. 4. 2020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 xml:space="preserve"> </v>
      </c>
      <c r="AN49" s="37"/>
      <c r="AO49" s="37"/>
      <c r="AP49" s="37"/>
      <c r="AQ49" s="37"/>
      <c r="AR49" s="41"/>
      <c r="AS49" s="67" t="s">
        <v>48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49</v>
      </c>
      <c r="D52" s="80"/>
      <c r="E52" s="80"/>
      <c r="F52" s="80"/>
      <c r="G52" s="80"/>
      <c r="H52" s="81"/>
      <c r="I52" s="82" t="s">
        <v>50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51</v>
      </c>
      <c r="AH52" s="80"/>
      <c r="AI52" s="80"/>
      <c r="AJ52" s="80"/>
      <c r="AK52" s="80"/>
      <c r="AL52" s="80"/>
      <c r="AM52" s="80"/>
      <c r="AN52" s="82" t="s">
        <v>52</v>
      </c>
      <c r="AO52" s="80"/>
      <c r="AP52" s="84"/>
      <c r="AQ52" s="85" t="s">
        <v>53</v>
      </c>
      <c r="AR52" s="41"/>
      <c r="AS52" s="86" t="s">
        <v>54</v>
      </c>
      <c r="AT52" s="87" t="s">
        <v>55</v>
      </c>
      <c r="AU52" s="87" t="s">
        <v>56</v>
      </c>
      <c r="AV52" s="87" t="s">
        <v>57</v>
      </c>
      <c r="AW52" s="87" t="s">
        <v>58</v>
      </c>
      <c r="AX52" s="87" t="s">
        <v>59</v>
      </c>
      <c r="AY52" s="87" t="s">
        <v>60</v>
      </c>
      <c r="AZ52" s="87" t="s">
        <v>61</v>
      </c>
      <c r="BA52" s="87" t="s">
        <v>62</v>
      </c>
      <c r="BB52" s="87" t="s">
        <v>63</v>
      </c>
      <c r="BC52" s="87" t="s">
        <v>64</v>
      </c>
      <c r="BD52" s="88" t="s">
        <v>65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66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ROUND(SUM(AG55:AG63),2)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ROUND(SUM(AS55:AS63),2)</f>
        <v>0</v>
      </c>
      <c r="AT54" s="100">
        <f>ROUND(SUM(AV54:AW54),2)</f>
        <v>0</v>
      </c>
      <c r="AU54" s="101">
        <f>ROUND(SUM(AU55:AU63),5)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ROUND(SUM(AZ55:AZ63),2)</f>
        <v>0</v>
      </c>
      <c r="BA54" s="100">
        <f>ROUND(SUM(BA55:BA63),2)</f>
        <v>0</v>
      </c>
      <c r="BB54" s="100">
        <f>ROUND(SUM(BB55:BB63),2)</f>
        <v>0</v>
      </c>
      <c r="BC54" s="100">
        <f>ROUND(SUM(BC55:BC63),2)</f>
        <v>0</v>
      </c>
      <c r="BD54" s="102">
        <f>ROUND(SUM(BD55:BD63),2)</f>
        <v>0</v>
      </c>
      <c r="BS54" s="103" t="s">
        <v>67</v>
      </c>
      <c r="BT54" s="103" t="s">
        <v>68</v>
      </c>
      <c r="BU54" s="104" t="s">
        <v>69</v>
      </c>
      <c r="BV54" s="103" t="s">
        <v>70</v>
      </c>
      <c r="BW54" s="103" t="s">
        <v>5</v>
      </c>
      <c r="BX54" s="103" t="s">
        <v>71</v>
      </c>
      <c r="CL54" s="103" t="s">
        <v>1</v>
      </c>
    </row>
    <row r="55" spans="1:91" s="5" customFormat="1" ht="16.5" customHeight="1">
      <c r="A55" s="105" t="s">
        <v>72</v>
      </c>
      <c r="B55" s="106"/>
      <c r="C55" s="107"/>
      <c r="D55" s="108" t="s">
        <v>73</v>
      </c>
      <c r="E55" s="108"/>
      <c r="F55" s="108"/>
      <c r="G55" s="108"/>
      <c r="H55" s="108"/>
      <c r="I55" s="109"/>
      <c r="J55" s="108" t="s">
        <v>74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'202000 - VRN'!J30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75</v>
      </c>
      <c r="AR55" s="112"/>
      <c r="AS55" s="113">
        <v>0</v>
      </c>
      <c r="AT55" s="114">
        <f>ROUND(SUM(AV55:AW55),2)</f>
        <v>0</v>
      </c>
      <c r="AU55" s="115">
        <f>'202000 - VRN'!P83</f>
        <v>0</v>
      </c>
      <c r="AV55" s="114">
        <f>'202000 - VRN'!J33</f>
        <v>0</v>
      </c>
      <c r="AW55" s="114">
        <f>'202000 - VRN'!J34</f>
        <v>0</v>
      </c>
      <c r="AX55" s="114">
        <f>'202000 - VRN'!J35</f>
        <v>0</v>
      </c>
      <c r="AY55" s="114">
        <f>'202000 - VRN'!J36</f>
        <v>0</v>
      </c>
      <c r="AZ55" s="114">
        <f>'202000 - VRN'!F33</f>
        <v>0</v>
      </c>
      <c r="BA55" s="114">
        <f>'202000 - VRN'!F34</f>
        <v>0</v>
      </c>
      <c r="BB55" s="114">
        <f>'202000 - VRN'!F35</f>
        <v>0</v>
      </c>
      <c r="BC55" s="114">
        <f>'202000 - VRN'!F36</f>
        <v>0</v>
      </c>
      <c r="BD55" s="116">
        <f>'202000 - VRN'!F37</f>
        <v>0</v>
      </c>
      <c r="BT55" s="117" t="s">
        <v>76</v>
      </c>
      <c r="BV55" s="117" t="s">
        <v>70</v>
      </c>
      <c r="BW55" s="117" t="s">
        <v>77</v>
      </c>
      <c r="BX55" s="117" t="s">
        <v>5</v>
      </c>
      <c r="CL55" s="117" t="s">
        <v>1</v>
      </c>
      <c r="CM55" s="117" t="s">
        <v>78</v>
      </c>
    </row>
    <row r="56" spans="1:91" s="5" customFormat="1" ht="16.5" customHeight="1">
      <c r="A56" s="105" t="s">
        <v>72</v>
      </c>
      <c r="B56" s="106"/>
      <c r="C56" s="107"/>
      <c r="D56" s="108" t="s">
        <v>79</v>
      </c>
      <c r="E56" s="108"/>
      <c r="F56" s="108"/>
      <c r="G56" s="108"/>
      <c r="H56" s="108"/>
      <c r="I56" s="109"/>
      <c r="J56" s="108" t="s">
        <v>80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'202001 - Vivárium'!J30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75</v>
      </c>
      <c r="AR56" s="112"/>
      <c r="AS56" s="113">
        <v>0</v>
      </c>
      <c r="AT56" s="114">
        <f>ROUND(SUM(AV56:AW56),2)</f>
        <v>0</v>
      </c>
      <c r="AU56" s="115">
        <f>'202001 - Vivárium'!P94</f>
        <v>0</v>
      </c>
      <c r="AV56" s="114">
        <f>'202001 - Vivárium'!J33</f>
        <v>0</v>
      </c>
      <c r="AW56" s="114">
        <f>'202001 - Vivárium'!J34</f>
        <v>0</v>
      </c>
      <c r="AX56" s="114">
        <f>'202001 - Vivárium'!J35</f>
        <v>0</v>
      </c>
      <c r="AY56" s="114">
        <f>'202001 - Vivárium'!J36</f>
        <v>0</v>
      </c>
      <c r="AZ56" s="114">
        <f>'202001 - Vivárium'!F33</f>
        <v>0</v>
      </c>
      <c r="BA56" s="114">
        <f>'202001 - Vivárium'!F34</f>
        <v>0</v>
      </c>
      <c r="BB56" s="114">
        <f>'202001 - Vivárium'!F35</f>
        <v>0</v>
      </c>
      <c r="BC56" s="114">
        <f>'202001 - Vivárium'!F36</f>
        <v>0</v>
      </c>
      <c r="BD56" s="116">
        <f>'202001 - Vivárium'!F37</f>
        <v>0</v>
      </c>
      <c r="BT56" s="117" t="s">
        <v>76</v>
      </c>
      <c r="BV56" s="117" t="s">
        <v>70</v>
      </c>
      <c r="BW56" s="117" t="s">
        <v>81</v>
      </c>
      <c r="BX56" s="117" t="s">
        <v>5</v>
      </c>
      <c r="CL56" s="117" t="s">
        <v>1</v>
      </c>
      <c r="CM56" s="117" t="s">
        <v>78</v>
      </c>
    </row>
    <row r="57" spans="1:91" s="5" customFormat="1" ht="16.5" customHeight="1">
      <c r="A57" s="105" t="s">
        <v>72</v>
      </c>
      <c r="B57" s="106"/>
      <c r="C57" s="107"/>
      <c r="D57" s="108" t="s">
        <v>82</v>
      </c>
      <c r="E57" s="108"/>
      <c r="F57" s="108"/>
      <c r="G57" s="108"/>
      <c r="H57" s="108"/>
      <c r="I57" s="109"/>
      <c r="J57" s="108" t="s">
        <v>83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'202002 - Ústav Farmakolog...'!J30</f>
        <v>0</v>
      </c>
      <c r="AH57" s="109"/>
      <c r="AI57" s="109"/>
      <c r="AJ57" s="109"/>
      <c r="AK57" s="109"/>
      <c r="AL57" s="109"/>
      <c r="AM57" s="109"/>
      <c r="AN57" s="110">
        <f>SUM(AG57,AT57)</f>
        <v>0</v>
      </c>
      <c r="AO57" s="109"/>
      <c r="AP57" s="109"/>
      <c r="AQ57" s="111" t="s">
        <v>75</v>
      </c>
      <c r="AR57" s="112"/>
      <c r="AS57" s="113">
        <v>0</v>
      </c>
      <c r="AT57" s="114">
        <f>ROUND(SUM(AV57:AW57),2)</f>
        <v>0</v>
      </c>
      <c r="AU57" s="115">
        <f>'202002 - Ústav Farmakolog...'!P92</f>
        <v>0</v>
      </c>
      <c r="AV57" s="114">
        <f>'202002 - Ústav Farmakolog...'!J33</f>
        <v>0</v>
      </c>
      <c r="AW57" s="114">
        <f>'202002 - Ústav Farmakolog...'!J34</f>
        <v>0</v>
      </c>
      <c r="AX57" s="114">
        <f>'202002 - Ústav Farmakolog...'!J35</f>
        <v>0</v>
      </c>
      <c r="AY57" s="114">
        <f>'202002 - Ústav Farmakolog...'!J36</f>
        <v>0</v>
      </c>
      <c r="AZ57" s="114">
        <f>'202002 - Ústav Farmakolog...'!F33</f>
        <v>0</v>
      </c>
      <c r="BA57" s="114">
        <f>'202002 - Ústav Farmakolog...'!F34</f>
        <v>0</v>
      </c>
      <c r="BB57" s="114">
        <f>'202002 - Ústav Farmakolog...'!F35</f>
        <v>0</v>
      </c>
      <c r="BC57" s="114">
        <f>'202002 - Ústav Farmakolog...'!F36</f>
        <v>0</v>
      </c>
      <c r="BD57" s="116">
        <f>'202002 - Ústav Farmakolog...'!F37</f>
        <v>0</v>
      </c>
      <c r="BT57" s="117" t="s">
        <v>76</v>
      </c>
      <c r="BV57" s="117" t="s">
        <v>70</v>
      </c>
      <c r="BW57" s="117" t="s">
        <v>84</v>
      </c>
      <c r="BX57" s="117" t="s">
        <v>5</v>
      </c>
      <c r="CL57" s="117" t="s">
        <v>1</v>
      </c>
      <c r="CM57" s="117" t="s">
        <v>78</v>
      </c>
    </row>
    <row r="58" spans="1:91" s="5" customFormat="1" ht="16.5" customHeight="1">
      <c r="A58" s="105" t="s">
        <v>72</v>
      </c>
      <c r="B58" s="106"/>
      <c r="C58" s="107"/>
      <c r="D58" s="108" t="s">
        <v>85</v>
      </c>
      <c r="E58" s="108"/>
      <c r="F58" s="108"/>
      <c r="G58" s="108"/>
      <c r="H58" s="108"/>
      <c r="I58" s="109"/>
      <c r="J58" s="108" t="s">
        <v>86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0">
        <f>'202003 - Ústav Lékařské b...'!J30</f>
        <v>0</v>
      </c>
      <c r="AH58" s="109"/>
      <c r="AI58" s="109"/>
      <c r="AJ58" s="109"/>
      <c r="AK58" s="109"/>
      <c r="AL58" s="109"/>
      <c r="AM58" s="109"/>
      <c r="AN58" s="110">
        <f>SUM(AG58,AT58)</f>
        <v>0</v>
      </c>
      <c r="AO58" s="109"/>
      <c r="AP58" s="109"/>
      <c r="AQ58" s="111" t="s">
        <v>75</v>
      </c>
      <c r="AR58" s="112"/>
      <c r="AS58" s="113">
        <v>0</v>
      </c>
      <c r="AT58" s="114">
        <f>ROUND(SUM(AV58:AW58),2)</f>
        <v>0</v>
      </c>
      <c r="AU58" s="115">
        <f>'202003 - Ústav Lékařské b...'!P97</f>
        <v>0</v>
      </c>
      <c r="AV58" s="114">
        <f>'202003 - Ústav Lékařské b...'!J33</f>
        <v>0</v>
      </c>
      <c r="AW58" s="114">
        <f>'202003 - Ústav Lékařské b...'!J34</f>
        <v>0</v>
      </c>
      <c r="AX58" s="114">
        <f>'202003 - Ústav Lékařské b...'!J35</f>
        <v>0</v>
      </c>
      <c r="AY58" s="114">
        <f>'202003 - Ústav Lékařské b...'!J36</f>
        <v>0</v>
      </c>
      <c r="AZ58" s="114">
        <f>'202003 - Ústav Lékařské b...'!F33</f>
        <v>0</v>
      </c>
      <c r="BA58" s="114">
        <f>'202003 - Ústav Lékařské b...'!F34</f>
        <v>0</v>
      </c>
      <c r="BB58" s="114">
        <f>'202003 - Ústav Lékařské b...'!F35</f>
        <v>0</v>
      </c>
      <c r="BC58" s="114">
        <f>'202003 - Ústav Lékařské b...'!F36</f>
        <v>0</v>
      </c>
      <c r="BD58" s="116">
        <f>'202003 - Ústav Lékařské b...'!F37</f>
        <v>0</v>
      </c>
      <c r="BT58" s="117" t="s">
        <v>76</v>
      </c>
      <c r="BV58" s="117" t="s">
        <v>70</v>
      </c>
      <c r="BW58" s="117" t="s">
        <v>87</v>
      </c>
      <c r="BX58" s="117" t="s">
        <v>5</v>
      </c>
      <c r="CL58" s="117" t="s">
        <v>1</v>
      </c>
      <c r="CM58" s="117" t="s">
        <v>78</v>
      </c>
    </row>
    <row r="59" spans="1:91" s="5" customFormat="1" ht="16.5" customHeight="1">
      <c r="A59" s="105" t="s">
        <v>72</v>
      </c>
      <c r="B59" s="106"/>
      <c r="C59" s="107"/>
      <c r="D59" s="108" t="s">
        <v>88</v>
      </c>
      <c r="E59" s="108"/>
      <c r="F59" s="108"/>
      <c r="G59" s="108"/>
      <c r="H59" s="108"/>
      <c r="I59" s="109"/>
      <c r="J59" s="108" t="s">
        <v>89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10">
        <f>'202004 - Ústav Amatomie'!J30</f>
        <v>0</v>
      </c>
      <c r="AH59" s="109"/>
      <c r="AI59" s="109"/>
      <c r="AJ59" s="109"/>
      <c r="AK59" s="109"/>
      <c r="AL59" s="109"/>
      <c r="AM59" s="109"/>
      <c r="AN59" s="110">
        <f>SUM(AG59,AT59)</f>
        <v>0</v>
      </c>
      <c r="AO59" s="109"/>
      <c r="AP59" s="109"/>
      <c r="AQ59" s="111" t="s">
        <v>75</v>
      </c>
      <c r="AR59" s="112"/>
      <c r="AS59" s="113">
        <v>0</v>
      </c>
      <c r="AT59" s="114">
        <f>ROUND(SUM(AV59:AW59),2)</f>
        <v>0</v>
      </c>
      <c r="AU59" s="115">
        <f>'202004 - Ústav Amatomie'!P85</f>
        <v>0</v>
      </c>
      <c r="AV59" s="114">
        <f>'202004 - Ústav Amatomie'!J33</f>
        <v>0</v>
      </c>
      <c r="AW59" s="114">
        <f>'202004 - Ústav Amatomie'!J34</f>
        <v>0</v>
      </c>
      <c r="AX59" s="114">
        <f>'202004 - Ústav Amatomie'!J35</f>
        <v>0</v>
      </c>
      <c r="AY59" s="114">
        <f>'202004 - Ústav Amatomie'!J36</f>
        <v>0</v>
      </c>
      <c r="AZ59" s="114">
        <f>'202004 - Ústav Amatomie'!F33</f>
        <v>0</v>
      </c>
      <c r="BA59" s="114">
        <f>'202004 - Ústav Amatomie'!F34</f>
        <v>0</v>
      </c>
      <c r="BB59" s="114">
        <f>'202004 - Ústav Amatomie'!F35</f>
        <v>0</v>
      </c>
      <c r="BC59" s="114">
        <f>'202004 - Ústav Amatomie'!F36</f>
        <v>0</v>
      </c>
      <c r="BD59" s="116">
        <f>'202004 - Ústav Amatomie'!F37</f>
        <v>0</v>
      </c>
      <c r="BT59" s="117" t="s">
        <v>76</v>
      </c>
      <c r="BV59" s="117" t="s">
        <v>70</v>
      </c>
      <c r="BW59" s="117" t="s">
        <v>90</v>
      </c>
      <c r="BX59" s="117" t="s">
        <v>5</v>
      </c>
      <c r="CL59" s="117" t="s">
        <v>1</v>
      </c>
      <c r="CM59" s="117" t="s">
        <v>78</v>
      </c>
    </row>
    <row r="60" spans="1:91" s="5" customFormat="1" ht="16.5" customHeight="1">
      <c r="A60" s="105" t="s">
        <v>72</v>
      </c>
      <c r="B60" s="106"/>
      <c r="C60" s="107"/>
      <c r="D60" s="108" t="s">
        <v>91</v>
      </c>
      <c r="E60" s="108"/>
      <c r="F60" s="108"/>
      <c r="G60" s="108"/>
      <c r="H60" s="108"/>
      <c r="I60" s="109"/>
      <c r="J60" s="108" t="s">
        <v>92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10">
        <f>'202005 - PTO - oprava'!J30</f>
        <v>0</v>
      </c>
      <c r="AH60" s="109"/>
      <c r="AI60" s="109"/>
      <c r="AJ60" s="109"/>
      <c r="AK60" s="109"/>
      <c r="AL60" s="109"/>
      <c r="AM60" s="109"/>
      <c r="AN60" s="110">
        <f>SUM(AG60,AT60)</f>
        <v>0</v>
      </c>
      <c r="AO60" s="109"/>
      <c r="AP60" s="109"/>
      <c r="AQ60" s="111" t="s">
        <v>75</v>
      </c>
      <c r="AR60" s="112"/>
      <c r="AS60" s="113">
        <v>0</v>
      </c>
      <c r="AT60" s="114">
        <f>ROUND(SUM(AV60:AW60),2)</f>
        <v>0</v>
      </c>
      <c r="AU60" s="115">
        <f>'202005 - PTO - oprava'!P87</f>
        <v>0</v>
      </c>
      <c r="AV60" s="114">
        <f>'202005 - PTO - oprava'!J33</f>
        <v>0</v>
      </c>
      <c r="AW60" s="114">
        <f>'202005 - PTO - oprava'!J34</f>
        <v>0</v>
      </c>
      <c r="AX60" s="114">
        <f>'202005 - PTO - oprava'!J35</f>
        <v>0</v>
      </c>
      <c r="AY60" s="114">
        <f>'202005 - PTO - oprava'!J36</f>
        <v>0</v>
      </c>
      <c r="AZ60" s="114">
        <f>'202005 - PTO - oprava'!F33</f>
        <v>0</v>
      </c>
      <c r="BA60" s="114">
        <f>'202005 - PTO - oprava'!F34</f>
        <v>0</v>
      </c>
      <c r="BB60" s="114">
        <f>'202005 - PTO - oprava'!F35</f>
        <v>0</v>
      </c>
      <c r="BC60" s="114">
        <f>'202005 - PTO - oprava'!F36</f>
        <v>0</v>
      </c>
      <c r="BD60" s="116">
        <f>'202005 - PTO - oprava'!F37</f>
        <v>0</v>
      </c>
      <c r="BT60" s="117" t="s">
        <v>76</v>
      </c>
      <c r="BV60" s="117" t="s">
        <v>70</v>
      </c>
      <c r="BW60" s="117" t="s">
        <v>93</v>
      </c>
      <c r="BX60" s="117" t="s">
        <v>5</v>
      </c>
      <c r="CL60" s="117" t="s">
        <v>1</v>
      </c>
      <c r="CM60" s="117" t="s">
        <v>78</v>
      </c>
    </row>
    <row r="61" spans="1:91" s="5" customFormat="1" ht="16.5" customHeight="1">
      <c r="A61" s="105" t="s">
        <v>72</v>
      </c>
      <c r="B61" s="106"/>
      <c r="C61" s="107"/>
      <c r="D61" s="108" t="s">
        <v>94</v>
      </c>
      <c r="E61" s="108"/>
      <c r="F61" s="108"/>
      <c r="G61" s="108"/>
      <c r="H61" s="108"/>
      <c r="I61" s="109"/>
      <c r="J61" s="108" t="s">
        <v>95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10">
        <f>'202007 - Ústav Patologick...'!J30</f>
        <v>0</v>
      </c>
      <c r="AH61" s="109"/>
      <c r="AI61" s="109"/>
      <c r="AJ61" s="109"/>
      <c r="AK61" s="109"/>
      <c r="AL61" s="109"/>
      <c r="AM61" s="109"/>
      <c r="AN61" s="110">
        <f>SUM(AG61,AT61)</f>
        <v>0</v>
      </c>
      <c r="AO61" s="109"/>
      <c r="AP61" s="109"/>
      <c r="AQ61" s="111" t="s">
        <v>75</v>
      </c>
      <c r="AR61" s="112"/>
      <c r="AS61" s="113">
        <v>0</v>
      </c>
      <c r="AT61" s="114">
        <f>ROUND(SUM(AV61:AW61),2)</f>
        <v>0</v>
      </c>
      <c r="AU61" s="115">
        <f>'202007 - Ústav Patologick...'!P86</f>
        <v>0</v>
      </c>
      <c r="AV61" s="114">
        <f>'202007 - Ústav Patologick...'!J33</f>
        <v>0</v>
      </c>
      <c r="AW61" s="114">
        <f>'202007 - Ústav Patologick...'!J34</f>
        <v>0</v>
      </c>
      <c r="AX61" s="114">
        <f>'202007 - Ústav Patologick...'!J35</f>
        <v>0</v>
      </c>
      <c r="AY61" s="114">
        <f>'202007 - Ústav Patologick...'!J36</f>
        <v>0</v>
      </c>
      <c r="AZ61" s="114">
        <f>'202007 - Ústav Patologick...'!F33</f>
        <v>0</v>
      </c>
      <c r="BA61" s="114">
        <f>'202007 - Ústav Patologick...'!F34</f>
        <v>0</v>
      </c>
      <c r="BB61" s="114">
        <f>'202007 - Ústav Patologick...'!F35</f>
        <v>0</v>
      </c>
      <c r="BC61" s="114">
        <f>'202007 - Ústav Patologick...'!F36</f>
        <v>0</v>
      </c>
      <c r="BD61" s="116">
        <f>'202007 - Ústav Patologick...'!F37</f>
        <v>0</v>
      </c>
      <c r="BT61" s="117" t="s">
        <v>76</v>
      </c>
      <c r="BV61" s="117" t="s">
        <v>70</v>
      </c>
      <c r="BW61" s="117" t="s">
        <v>96</v>
      </c>
      <c r="BX61" s="117" t="s">
        <v>5</v>
      </c>
      <c r="CL61" s="117" t="s">
        <v>1</v>
      </c>
      <c r="CM61" s="117" t="s">
        <v>78</v>
      </c>
    </row>
    <row r="62" spans="1:91" s="5" customFormat="1" ht="16.5" customHeight="1">
      <c r="A62" s="105" t="s">
        <v>72</v>
      </c>
      <c r="B62" s="106"/>
      <c r="C62" s="107"/>
      <c r="D62" s="108" t="s">
        <v>97</v>
      </c>
      <c r="E62" s="108"/>
      <c r="F62" s="108"/>
      <c r="G62" s="108"/>
      <c r="H62" s="108"/>
      <c r="I62" s="109"/>
      <c r="J62" s="108" t="s">
        <v>98</v>
      </c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10">
        <f>'202008 - Seminární místnosti'!J30</f>
        <v>0</v>
      </c>
      <c r="AH62" s="109"/>
      <c r="AI62" s="109"/>
      <c r="AJ62" s="109"/>
      <c r="AK62" s="109"/>
      <c r="AL62" s="109"/>
      <c r="AM62" s="109"/>
      <c r="AN62" s="110">
        <f>SUM(AG62,AT62)</f>
        <v>0</v>
      </c>
      <c r="AO62" s="109"/>
      <c r="AP62" s="109"/>
      <c r="AQ62" s="111" t="s">
        <v>75</v>
      </c>
      <c r="AR62" s="112"/>
      <c r="AS62" s="113">
        <v>0</v>
      </c>
      <c r="AT62" s="114">
        <f>ROUND(SUM(AV62:AW62),2)</f>
        <v>0</v>
      </c>
      <c r="AU62" s="115">
        <f>'202008 - Seminární místnosti'!P104</f>
        <v>0</v>
      </c>
      <c r="AV62" s="114">
        <f>'202008 - Seminární místnosti'!J33</f>
        <v>0</v>
      </c>
      <c r="AW62" s="114">
        <f>'202008 - Seminární místnosti'!J34</f>
        <v>0</v>
      </c>
      <c r="AX62" s="114">
        <f>'202008 - Seminární místnosti'!J35</f>
        <v>0</v>
      </c>
      <c r="AY62" s="114">
        <f>'202008 - Seminární místnosti'!J36</f>
        <v>0</v>
      </c>
      <c r="AZ62" s="114">
        <f>'202008 - Seminární místnosti'!F33</f>
        <v>0</v>
      </c>
      <c r="BA62" s="114">
        <f>'202008 - Seminární místnosti'!F34</f>
        <v>0</v>
      </c>
      <c r="BB62" s="114">
        <f>'202008 - Seminární místnosti'!F35</f>
        <v>0</v>
      </c>
      <c r="BC62" s="114">
        <f>'202008 - Seminární místnosti'!F36</f>
        <v>0</v>
      </c>
      <c r="BD62" s="116">
        <f>'202008 - Seminární místnosti'!F37</f>
        <v>0</v>
      </c>
      <c r="BT62" s="117" t="s">
        <v>76</v>
      </c>
      <c r="BV62" s="117" t="s">
        <v>70</v>
      </c>
      <c r="BW62" s="117" t="s">
        <v>99</v>
      </c>
      <c r="BX62" s="117" t="s">
        <v>5</v>
      </c>
      <c r="CL62" s="117" t="s">
        <v>1</v>
      </c>
      <c r="CM62" s="117" t="s">
        <v>78</v>
      </c>
    </row>
    <row r="63" spans="1:91" s="5" customFormat="1" ht="16.5" customHeight="1">
      <c r="A63" s="105" t="s">
        <v>72</v>
      </c>
      <c r="B63" s="106"/>
      <c r="C63" s="107"/>
      <c r="D63" s="108" t="s">
        <v>100</v>
      </c>
      <c r="E63" s="108"/>
      <c r="F63" s="108"/>
      <c r="G63" s="108"/>
      <c r="H63" s="108"/>
      <c r="I63" s="109"/>
      <c r="J63" s="108" t="s">
        <v>101</v>
      </c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10">
        <f>'202009 - Gastroprovoz '!J30</f>
        <v>0</v>
      </c>
      <c r="AH63" s="109"/>
      <c r="AI63" s="109"/>
      <c r="AJ63" s="109"/>
      <c r="AK63" s="109"/>
      <c r="AL63" s="109"/>
      <c r="AM63" s="109"/>
      <c r="AN63" s="110">
        <f>SUM(AG63,AT63)</f>
        <v>0</v>
      </c>
      <c r="AO63" s="109"/>
      <c r="AP63" s="109"/>
      <c r="AQ63" s="111" t="s">
        <v>75</v>
      </c>
      <c r="AR63" s="112"/>
      <c r="AS63" s="118">
        <v>0</v>
      </c>
      <c r="AT63" s="119">
        <f>ROUND(SUM(AV63:AW63),2)</f>
        <v>0</v>
      </c>
      <c r="AU63" s="120">
        <f>'202009 - Gastroprovoz '!P95</f>
        <v>0</v>
      </c>
      <c r="AV63" s="119">
        <f>'202009 - Gastroprovoz '!J33</f>
        <v>0</v>
      </c>
      <c r="AW63" s="119">
        <f>'202009 - Gastroprovoz '!J34</f>
        <v>0</v>
      </c>
      <c r="AX63" s="119">
        <f>'202009 - Gastroprovoz '!J35</f>
        <v>0</v>
      </c>
      <c r="AY63" s="119">
        <f>'202009 - Gastroprovoz '!J36</f>
        <v>0</v>
      </c>
      <c r="AZ63" s="119">
        <f>'202009 - Gastroprovoz '!F33</f>
        <v>0</v>
      </c>
      <c r="BA63" s="119">
        <f>'202009 - Gastroprovoz '!F34</f>
        <v>0</v>
      </c>
      <c r="BB63" s="119">
        <f>'202009 - Gastroprovoz '!F35</f>
        <v>0</v>
      </c>
      <c r="BC63" s="119">
        <f>'202009 - Gastroprovoz '!F36</f>
        <v>0</v>
      </c>
      <c r="BD63" s="121">
        <f>'202009 - Gastroprovoz '!F37</f>
        <v>0</v>
      </c>
      <c r="BT63" s="117" t="s">
        <v>76</v>
      </c>
      <c r="BV63" s="117" t="s">
        <v>70</v>
      </c>
      <c r="BW63" s="117" t="s">
        <v>102</v>
      </c>
      <c r="BX63" s="117" t="s">
        <v>5</v>
      </c>
      <c r="CL63" s="117" t="s">
        <v>1</v>
      </c>
      <c r="CM63" s="117" t="s">
        <v>78</v>
      </c>
    </row>
    <row r="64" spans="2:44" s="1" customFormat="1" ht="30" customHeight="1"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41"/>
    </row>
    <row r="65" spans="2:44" s="1" customFormat="1" ht="6.9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41"/>
    </row>
  </sheetData>
  <sheetProtection password="CAFF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202000 - VRN'!C2" display="/"/>
    <hyperlink ref="A56" location="'202001 - Vivárium'!C2" display="/"/>
    <hyperlink ref="A57" location="'202002 - Ústav Farmakolog...'!C2" display="/"/>
    <hyperlink ref="A58" location="'202003 - Ústav Lékařské b...'!C2" display="/"/>
    <hyperlink ref="A59" location="'202004 - Ústav Amatomie'!C2" display="/"/>
    <hyperlink ref="A60" location="'202005 - PTO - oprava'!C2" display="/"/>
    <hyperlink ref="A61" location="'202007 - Ústav Patologick...'!C2" display="/"/>
    <hyperlink ref="A62" location="'202008 - Seminární místnosti'!C2" display="/"/>
    <hyperlink ref="A63" location="'202009 - Gastroprovoz 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102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2401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ROUND(J95,2)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ROUND((SUM(BE95:BE364)),2)</f>
        <v>0</v>
      </c>
      <c r="I33" s="142">
        <v>0.21</v>
      </c>
      <c r="J33" s="141">
        <f>ROUND(((SUM(BE95:BE364))*I33),2)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ROUND((SUM(BF95:BF364)),2)</f>
        <v>0</v>
      </c>
      <c r="I34" s="142">
        <v>0.15</v>
      </c>
      <c r="J34" s="141">
        <f>ROUND(((SUM(BF95:BF364))*I34),2)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ROUND((SUM(BG95:BG364)),2)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ROUND((SUM(BH95:BH364)),2)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ROUND((SUM(BI95:BI364)),2)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 xml:space="preserve">202009 - Gastroprovoz 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J95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J96</f>
        <v>0</v>
      </c>
      <c r="K60" s="164"/>
      <c r="L60" s="169"/>
    </row>
    <row r="61" spans="2:12" s="8" customFormat="1" ht="19.9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J97</f>
        <v>0</v>
      </c>
      <c r="K61" s="171"/>
      <c r="L61" s="176"/>
    </row>
    <row r="62" spans="2:12" s="8" customFormat="1" ht="19.9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J104</f>
        <v>0</v>
      </c>
      <c r="K62" s="171"/>
      <c r="L62" s="176"/>
    </row>
    <row r="63" spans="2:12" s="8" customFormat="1" ht="19.9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J114</f>
        <v>0</v>
      </c>
      <c r="K63" s="171"/>
      <c r="L63" s="176"/>
    </row>
    <row r="64" spans="2:12" s="7" customFormat="1" ht="24.95" customHeight="1">
      <c r="B64" s="163"/>
      <c r="C64" s="164"/>
      <c r="D64" s="165" t="s">
        <v>158</v>
      </c>
      <c r="E64" s="166"/>
      <c r="F64" s="166"/>
      <c r="G64" s="166"/>
      <c r="H64" s="166"/>
      <c r="I64" s="167"/>
      <c r="J64" s="168">
        <f>J127</f>
        <v>0</v>
      </c>
      <c r="K64" s="164"/>
      <c r="L64" s="169"/>
    </row>
    <row r="65" spans="2:12" s="8" customFormat="1" ht="19.9" customHeight="1">
      <c r="B65" s="170"/>
      <c r="C65" s="171"/>
      <c r="D65" s="172" t="s">
        <v>159</v>
      </c>
      <c r="E65" s="173"/>
      <c r="F65" s="173"/>
      <c r="G65" s="173"/>
      <c r="H65" s="173"/>
      <c r="I65" s="174"/>
      <c r="J65" s="175">
        <f>J128</f>
        <v>0</v>
      </c>
      <c r="K65" s="171"/>
      <c r="L65" s="176"/>
    </row>
    <row r="66" spans="2:12" s="8" customFormat="1" ht="19.9" customHeight="1">
      <c r="B66" s="170"/>
      <c r="C66" s="171"/>
      <c r="D66" s="172" t="s">
        <v>1004</v>
      </c>
      <c r="E66" s="173"/>
      <c r="F66" s="173"/>
      <c r="G66" s="173"/>
      <c r="H66" s="173"/>
      <c r="I66" s="174"/>
      <c r="J66" s="175">
        <f>J150</f>
        <v>0</v>
      </c>
      <c r="K66" s="171"/>
      <c r="L66" s="176"/>
    </row>
    <row r="67" spans="2:12" s="8" customFormat="1" ht="19.9" customHeight="1">
      <c r="B67" s="170"/>
      <c r="C67" s="171"/>
      <c r="D67" s="172" t="s">
        <v>1005</v>
      </c>
      <c r="E67" s="173"/>
      <c r="F67" s="173"/>
      <c r="G67" s="173"/>
      <c r="H67" s="173"/>
      <c r="I67" s="174"/>
      <c r="J67" s="175">
        <f>J165</f>
        <v>0</v>
      </c>
      <c r="K67" s="171"/>
      <c r="L67" s="176"/>
    </row>
    <row r="68" spans="2:12" s="8" customFormat="1" ht="19.9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J180</f>
        <v>0</v>
      </c>
      <c r="K68" s="171"/>
      <c r="L68" s="176"/>
    </row>
    <row r="69" spans="2:12" s="8" customFormat="1" ht="19.9" customHeight="1">
      <c r="B69" s="170"/>
      <c r="C69" s="171"/>
      <c r="D69" s="172" t="s">
        <v>1767</v>
      </c>
      <c r="E69" s="173"/>
      <c r="F69" s="173"/>
      <c r="G69" s="173"/>
      <c r="H69" s="173"/>
      <c r="I69" s="174"/>
      <c r="J69" s="175">
        <f>J213</f>
        <v>0</v>
      </c>
      <c r="K69" s="171"/>
      <c r="L69" s="176"/>
    </row>
    <row r="70" spans="2:12" s="8" customFormat="1" ht="19.9" customHeight="1">
      <c r="B70" s="170"/>
      <c r="C70" s="171"/>
      <c r="D70" s="172" t="s">
        <v>1768</v>
      </c>
      <c r="E70" s="173"/>
      <c r="F70" s="173"/>
      <c r="G70" s="173"/>
      <c r="H70" s="173"/>
      <c r="I70" s="174"/>
      <c r="J70" s="175">
        <f>J226</f>
        <v>0</v>
      </c>
      <c r="K70" s="171"/>
      <c r="L70" s="176"/>
    </row>
    <row r="71" spans="2:12" s="8" customFormat="1" ht="19.9" customHeight="1">
      <c r="B71" s="170"/>
      <c r="C71" s="171"/>
      <c r="D71" s="172" t="s">
        <v>161</v>
      </c>
      <c r="E71" s="173"/>
      <c r="F71" s="173"/>
      <c r="G71" s="173"/>
      <c r="H71" s="173"/>
      <c r="I71" s="174"/>
      <c r="J71" s="175">
        <f>J253</f>
        <v>0</v>
      </c>
      <c r="K71" s="171"/>
      <c r="L71" s="176"/>
    </row>
    <row r="72" spans="2:12" s="8" customFormat="1" ht="19.9" customHeight="1">
      <c r="B72" s="170"/>
      <c r="C72" s="171"/>
      <c r="D72" s="172" t="s">
        <v>162</v>
      </c>
      <c r="E72" s="173"/>
      <c r="F72" s="173"/>
      <c r="G72" s="173"/>
      <c r="H72" s="173"/>
      <c r="I72" s="174"/>
      <c r="J72" s="175">
        <f>J263</f>
        <v>0</v>
      </c>
      <c r="K72" s="171"/>
      <c r="L72" s="176"/>
    </row>
    <row r="73" spans="2:12" s="8" customFormat="1" ht="19.9" customHeight="1">
      <c r="B73" s="170"/>
      <c r="C73" s="171"/>
      <c r="D73" s="172" t="s">
        <v>1007</v>
      </c>
      <c r="E73" s="173"/>
      <c r="F73" s="173"/>
      <c r="G73" s="173"/>
      <c r="H73" s="173"/>
      <c r="I73" s="174"/>
      <c r="J73" s="175">
        <f>J287</f>
        <v>0</v>
      </c>
      <c r="K73" s="171"/>
      <c r="L73" s="176"/>
    </row>
    <row r="74" spans="2:12" s="8" customFormat="1" ht="19.9" customHeight="1">
      <c r="B74" s="170"/>
      <c r="C74" s="171"/>
      <c r="D74" s="172" t="s">
        <v>163</v>
      </c>
      <c r="E74" s="173"/>
      <c r="F74" s="173"/>
      <c r="G74" s="173"/>
      <c r="H74" s="173"/>
      <c r="I74" s="174"/>
      <c r="J74" s="175">
        <f>J313</f>
        <v>0</v>
      </c>
      <c r="K74" s="171"/>
      <c r="L74" s="176"/>
    </row>
    <row r="75" spans="2:12" s="8" customFormat="1" ht="19.9" customHeight="1">
      <c r="B75" s="170"/>
      <c r="C75" s="171"/>
      <c r="D75" s="172" t="s">
        <v>166</v>
      </c>
      <c r="E75" s="173"/>
      <c r="F75" s="173"/>
      <c r="G75" s="173"/>
      <c r="H75" s="173"/>
      <c r="I75" s="174"/>
      <c r="J75" s="175">
        <f>J339</f>
        <v>0</v>
      </c>
      <c r="K75" s="171"/>
      <c r="L75" s="176"/>
    </row>
    <row r="76" spans="2:12" s="1" customFormat="1" ht="21.8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6.95" customHeight="1">
      <c r="B77" s="55"/>
      <c r="C77" s="56"/>
      <c r="D77" s="56"/>
      <c r="E77" s="56"/>
      <c r="F77" s="56"/>
      <c r="G77" s="56"/>
      <c r="H77" s="56"/>
      <c r="I77" s="153"/>
      <c r="J77" s="56"/>
      <c r="K77" s="56"/>
      <c r="L77" s="41"/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56"/>
      <c r="J81" s="58"/>
      <c r="K81" s="58"/>
      <c r="L81" s="41"/>
    </row>
    <row r="82" spans="2:12" s="1" customFormat="1" ht="24.95" customHeight="1">
      <c r="B82" s="36"/>
      <c r="C82" s="21" t="s">
        <v>115</v>
      </c>
      <c r="D82" s="37"/>
      <c r="E82" s="37"/>
      <c r="F82" s="37"/>
      <c r="G82" s="37"/>
      <c r="H82" s="37"/>
      <c r="I82" s="129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29"/>
      <c r="J84" s="37"/>
      <c r="K84" s="37"/>
      <c r="L84" s="41"/>
    </row>
    <row r="85" spans="2:12" s="1" customFormat="1" ht="16.5" customHeight="1">
      <c r="B85" s="36"/>
      <c r="C85" s="37"/>
      <c r="D85" s="37"/>
      <c r="E85" s="157" t="str">
        <f>E7</f>
        <v>Stavební úpravy - požadavky 2020</v>
      </c>
      <c r="F85" s="30"/>
      <c r="G85" s="30"/>
      <c r="H85" s="30"/>
      <c r="I85" s="129"/>
      <c r="J85" s="37"/>
      <c r="K85" s="37"/>
      <c r="L85" s="41"/>
    </row>
    <row r="86" spans="2:12" s="1" customFormat="1" ht="12" customHeight="1">
      <c r="B86" s="36"/>
      <c r="C86" s="30" t="s">
        <v>104</v>
      </c>
      <c r="D86" s="37"/>
      <c r="E86" s="37"/>
      <c r="F86" s="37"/>
      <c r="G86" s="37"/>
      <c r="H86" s="37"/>
      <c r="I86" s="129"/>
      <c r="J86" s="37"/>
      <c r="K86" s="37"/>
      <c r="L86" s="41"/>
    </row>
    <row r="87" spans="2:12" s="1" customFormat="1" ht="16.5" customHeight="1">
      <c r="B87" s="36"/>
      <c r="C87" s="37"/>
      <c r="D87" s="37"/>
      <c r="E87" s="62" t="str">
        <f>E9</f>
        <v xml:space="preserve">202009 - Gastroprovoz </v>
      </c>
      <c r="F87" s="37"/>
      <c r="G87" s="37"/>
      <c r="H87" s="37"/>
      <c r="I87" s="129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29"/>
      <c r="J88" s="37"/>
      <c r="K88" s="37"/>
      <c r="L88" s="41"/>
    </row>
    <row r="89" spans="2:12" s="1" customFormat="1" ht="12" customHeight="1">
      <c r="B89" s="36"/>
      <c r="C89" s="30" t="s">
        <v>20</v>
      </c>
      <c r="D89" s="37"/>
      <c r="E89" s="37"/>
      <c r="F89" s="25" t="str">
        <f>F12</f>
        <v>Šimkova ul.</v>
      </c>
      <c r="G89" s="37"/>
      <c r="H89" s="37"/>
      <c r="I89" s="131" t="s">
        <v>22</v>
      </c>
      <c r="J89" s="65" t="str">
        <f>IF(J12="","",J12)</f>
        <v>20. 4. 2020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pans="2:12" s="1" customFormat="1" ht="13.6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31" t="s">
        <v>30</v>
      </c>
      <c r="J91" s="34" t="str">
        <f>E21</f>
        <v xml:space="preserve"> </v>
      </c>
      <c r="K91" s="37"/>
      <c r="L91" s="41"/>
    </row>
    <row r="92" spans="2:12" s="1" customFormat="1" ht="13.6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31" t="s">
        <v>32</v>
      </c>
      <c r="J92" s="34" t="str">
        <f>E24</f>
        <v xml:space="preserve"> 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29"/>
      <c r="J93" s="37"/>
      <c r="K93" s="37"/>
      <c r="L93" s="41"/>
    </row>
    <row r="94" spans="2:20" s="9" customFormat="1" ht="29.25" customHeight="1">
      <c r="B94" s="177"/>
      <c r="C94" s="178" t="s">
        <v>116</v>
      </c>
      <c r="D94" s="179" t="s">
        <v>53</v>
      </c>
      <c r="E94" s="179" t="s">
        <v>49</v>
      </c>
      <c r="F94" s="179" t="s">
        <v>50</v>
      </c>
      <c r="G94" s="179" t="s">
        <v>117</v>
      </c>
      <c r="H94" s="179" t="s">
        <v>118</v>
      </c>
      <c r="I94" s="180" t="s">
        <v>119</v>
      </c>
      <c r="J94" s="179" t="s">
        <v>108</v>
      </c>
      <c r="K94" s="181" t="s">
        <v>120</v>
      </c>
      <c r="L94" s="182"/>
      <c r="M94" s="86" t="s">
        <v>1</v>
      </c>
      <c r="N94" s="87" t="s">
        <v>38</v>
      </c>
      <c r="O94" s="87" t="s">
        <v>121</v>
      </c>
      <c r="P94" s="87" t="s">
        <v>122</v>
      </c>
      <c r="Q94" s="87" t="s">
        <v>123</v>
      </c>
      <c r="R94" s="87" t="s">
        <v>124</v>
      </c>
      <c r="S94" s="87" t="s">
        <v>125</v>
      </c>
      <c r="T94" s="88" t="s">
        <v>126</v>
      </c>
    </row>
    <row r="95" spans="2:63" s="1" customFormat="1" ht="22.8" customHeight="1">
      <c r="B95" s="36"/>
      <c r="C95" s="93" t="s">
        <v>127</v>
      </c>
      <c r="D95" s="37"/>
      <c r="E95" s="37"/>
      <c r="F95" s="37"/>
      <c r="G95" s="37"/>
      <c r="H95" s="37"/>
      <c r="I95" s="129"/>
      <c r="J95" s="183">
        <f>BK95</f>
        <v>0</v>
      </c>
      <c r="K95" s="37"/>
      <c r="L95" s="41"/>
      <c r="M95" s="89"/>
      <c r="N95" s="90"/>
      <c r="O95" s="90"/>
      <c r="P95" s="184">
        <f>P96+P127</f>
        <v>0</v>
      </c>
      <c r="Q95" s="90"/>
      <c r="R95" s="184">
        <f>R96+R127</f>
        <v>29.652914749999997</v>
      </c>
      <c r="S95" s="90"/>
      <c r="T95" s="185">
        <f>T96+T127</f>
        <v>46.592055</v>
      </c>
      <c r="AT95" s="15" t="s">
        <v>67</v>
      </c>
      <c r="AU95" s="15" t="s">
        <v>110</v>
      </c>
      <c r="BK95" s="186">
        <f>BK96+BK127</f>
        <v>0</v>
      </c>
    </row>
    <row r="96" spans="2:63" s="10" customFormat="1" ht="25.9" customHeight="1">
      <c r="B96" s="187"/>
      <c r="C96" s="188"/>
      <c r="D96" s="189" t="s">
        <v>67</v>
      </c>
      <c r="E96" s="190" t="s">
        <v>167</v>
      </c>
      <c r="F96" s="190" t="s">
        <v>168</v>
      </c>
      <c r="G96" s="188"/>
      <c r="H96" s="188"/>
      <c r="I96" s="191"/>
      <c r="J96" s="192">
        <f>BK96</f>
        <v>0</v>
      </c>
      <c r="K96" s="188"/>
      <c r="L96" s="193"/>
      <c r="M96" s="194"/>
      <c r="N96" s="195"/>
      <c r="O96" s="195"/>
      <c r="P96" s="196">
        <f>P97+P104+P114</f>
        <v>0</v>
      </c>
      <c r="Q96" s="195"/>
      <c r="R96" s="196">
        <f>R97+R104+R114</f>
        <v>18.567033749999997</v>
      </c>
      <c r="S96" s="195"/>
      <c r="T96" s="197">
        <f>T97+T104+T114</f>
        <v>31.443000000000005</v>
      </c>
      <c r="AR96" s="198" t="s">
        <v>76</v>
      </c>
      <c r="AT96" s="199" t="s">
        <v>67</v>
      </c>
      <c r="AU96" s="199" t="s">
        <v>68</v>
      </c>
      <c r="AY96" s="198" t="s">
        <v>130</v>
      </c>
      <c r="BK96" s="200">
        <f>BK97+BK104+BK114</f>
        <v>0</v>
      </c>
    </row>
    <row r="97" spans="2:63" s="10" customFormat="1" ht="22.8" customHeight="1">
      <c r="B97" s="187"/>
      <c r="C97" s="188"/>
      <c r="D97" s="189" t="s">
        <v>67</v>
      </c>
      <c r="E97" s="201" t="s">
        <v>212</v>
      </c>
      <c r="F97" s="201" t="s">
        <v>213</v>
      </c>
      <c r="G97" s="188"/>
      <c r="H97" s="188"/>
      <c r="I97" s="191"/>
      <c r="J97" s="202">
        <f>BK97</f>
        <v>0</v>
      </c>
      <c r="K97" s="188"/>
      <c r="L97" s="193"/>
      <c r="M97" s="194"/>
      <c r="N97" s="195"/>
      <c r="O97" s="195"/>
      <c r="P97" s="196">
        <f>SUM(P98:P103)</f>
        <v>0</v>
      </c>
      <c r="Q97" s="195"/>
      <c r="R97" s="196">
        <f>SUM(R98:R103)</f>
        <v>18.567033749999997</v>
      </c>
      <c r="S97" s="195"/>
      <c r="T97" s="197">
        <f>SUM(T98:T103)</f>
        <v>0</v>
      </c>
      <c r="AR97" s="198" t="s">
        <v>76</v>
      </c>
      <c r="AT97" s="199" t="s">
        <v>67</v>
      </c>
      <c r="AU97" s="199" t="s">
        <v>76</v>
      </c>
      <c r="AY97" s="198" t="s">
        <v>130</v>
      </c>
      <c r="BK97" s="200">
        <f>SUM(BK98:BK103)</f>
        <v>0</v>
      </c>
    </row>
    <row r="98" spans="2:65" s="1" customFormat="1" ht="16.5" customHeight="1">
      <c r="B98" s="36"/>
      <c r="C98" s="203" t="s">
        <v>431</v>
      </c>
      <c r="D98" s="203" t="s">
        <v>134</v>
      </c>
      <c r="E98" s="204" t="s">
        <v>760</v>
      </c>
      <c r="F98" s="205" t="s">
        <v>761</v>
      </c>
      <c r="G98" s="206" t="s">
        <v>186</v>
      </c>
      <c r="H98" s="207">
        <v>82.125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0.04063</v>
      </c>
      <c r="R98" s="212">
        <f>Q98*H98</f>
        <v>3.33673875</v>
      </c>
      <c r="S98" s="212">
        <v>0</v>
      </c>
      <c r="T98" s="213">
        <f>S98*H98</f>
        <v>0</v>
      </c>
      <c r="AR98" s="15" t="s">
        <v>174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174</v>
      </c>
      <c r="BM98" s="15" t="s">
        <v>2402</v>
      </c>
    </row>
    <row r="99" spans="2:47" s="1" customFormat="1" ht="12">
      <c r="B99" s="36"/>
      <c r="C99" s="37"/>
      <c r="D99" s="215" t="s">
        <v>141</v>
      </c>
      <c r="E99" s="37"/>
      <c r="F99" s="216" t="s">
        <v>763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pans="2:51" s="11" customFormat="1" ht="12">
      <c r="B100" s="231"/>
      <c r="C100" s="232"/>
      <c r="D100" s="215" t="s">
        <v>189</v>
      </c>
      <c r="E100" s="233" t="s">
        <v>1</v>
      </c>
      <c r="F100" s="234" t="s">
        <v>2403</v>
      </c>
      <c r="G100" s="232"/>
      <c r="H100" s="235">
        <v>82.125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189</v>
      </c>
      <c r="AU100" s="241" t="s">
        <v>78</v>
      </c>
      <c r="AV100" s="11" t="s">
        <v>78</v>
      </c>
      <c r="AW100" s="11" t="s">
        <v>31</v>
      </c>
      <c r="AX100" s="11" t="s">
        <v>76</v>
      </c>
      <c r="AY100" s="241" t="s">
        <v>130</v>
      </c>
    </row>
    <row r="101" spans="2:65" s="1" customFormat="1" ht="16.5" customHeight="1">
      <c r="B101" s="36"/>
      <c r="C101" s="203" t="s">
        <v>363</v>
      </c>
      <c r="D101" s="203" t="s">
        <v>134</v>
      </c>
      <c r="E101" s="204" t="s">
        <v>2404</v>
      </c>
      <c r="F101" s="205" t="s">
        <v>2405</v>
      </c>
      <c r="G101" s="206" t="s">
        <v>289</v>
      </c>
      <c r="H101" s="207">
        <v>6.75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2.25634</v>
      </c>
      <c r="R101" s="212">
        <f>Q101*H101</f>
        <v>15.230294999999998</v>
      </c>
      <c r="S101" s="212">
        <v>0</v>
      </c>
      <c r="T101" s="213">
        <f>S101*H101</f>
        <v>0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2406</v>
      </c>
    </row>
    <row r="102" spans="2:47" s="1" customFormat="1" ht="12">
      <c r="B102" s="36"/>
      <c r="C102" s="37"/>
      <c r="D102" s="215" t="s">
        <v>141</v>
      </c>
      <c r="E102" s="37"/>
      <c r="F102" s="216" t="s">
        <v>2407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pans="2:51" s="11" customFormat="1" ht="12">
      <c r="B103" s="231"/>
      <c r="C103" s="232"/>
      <c r="D103" s="215" t="s">
        <v>189</v>
      </c>
      <c r="E103" s="233" t="s">
        <v>1</v>
      </c>
      <c r="F103" s="234" t="s">
        <v>2408</v>
      </c>
      <c r="G103" s="232"/>
      <c r="H103" s="235">
        <v>6.75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189</v>
      </c>
      <c r="AU103" s="241" t="s">
        <v>78</v>
      </c>
      <c r="AV103" s="11" t="s">
        <v>78</v>
      </c>
      <c r="AW103" s="11" t="s">
        <v>31</v>
      </c>
      <c r="AX103" s="11" t="s">
        <v>76</v>
      </c>
      <c r="AY103" s="241" t="s">
        <v>130</v>
      </c>
    </row>
    <row r="104" spans="2:63" s="10" customFormat="1" ht="22.8" customHeight="1">
      <c r="B104" s="187"/>
      <c r="C104" s="188"/>
      <c r="D104" s="189" t="s">
        <v>67</v>
      </c>
      <c r="E104" s="201" t="s">
        <v>273</v>
      </c>
      <c r="F104" s="201" t="s">
        <v>274</v>
      </c>
      <c r="G104" s="188"/>
      <c r="H104" s="188"/>
      <c r="I104" s="191"/>
      <c r="J104" s="202">
        <f>BK104</f>
        <v>0</v>
      </c>
      <c r="K104" s="188"/>
      <c r="L104" s="193"/>
      <c r="M104" s="194"/>
      <c r="N104" s="195"/>
      <c r="O104" s="195"/>
      <c r="P104" s="196">
        <f>SUM(P105:P113)</f>
        <v>0</v>
      </c>
      <c r="Q104" s="195"/>
      <c r="R104" s="196">
        <f>SUM(R105:R113)</f>
        <v>0</v>
      </c>
      <c r="S104" s="195"/>
      <c r="T104" s="197">
        <f>SUM(T105:T113)</f>
        <v>31.443000000000005</v>
      </c>
      <c r="AR104" s="198" t="s">
        <v>76</v>
      </c>
      <c r="AT104" s="199" t="s">
        <v>67</v>
      </c>
      <c r="AU104" s="199" t="s">
        <v>76</v>
      </c>
      <c r="AY104" s="198" t="s">
        <v>130</v>
      </c>
      <c r="BK104" s="200">
        <f>SUM(BK105:BK113)</f>
        <v>0</v>
      </c>
    </row>
    <row r="105" spans="2:65" s="1" customFormat="1" ht="16.5" customHeight="1">
      <c r="B105" s="36"/>
      <c r="C105" s="203" t="s">
        <v>350</v>
      </c>
      <c r="D105" s="203" t="s">
        <v>134</v>
      </c>
      <c r="E105" s="204" t="s">
        <v>1791</v>
      </c>
      <c r="F105" s="205" t="s">
        <v>1792</v>
      </c>
      <c r="G105" s="206" t="s">
        <v>186</v>
      </c>
      <c r="H105" s="207">
        <v>50.5</v>
      </c>
      <c r="I105" s="208"/>
      <c r="J105" s="209">
        <f>ROUND(I105*H105,2)</f>
        <v>0</v>
      </c>
      <c r="K105" s="205" t="s">
        <v>138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0.261</v>
      </c>
      <c r="T105" s="213">
        <f>S105*H105</f>
        <v>13.1805</v>
      </c>
      <c r="AR105" s="15" t="s">
        <v>174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174</v>
      </c>
      <c r="BM105" s="15" t="s">
        <v>2409</v>
      </c>
    </row>
    <row r="106" spans="2:47" s="1" customFormat="1" ht="12">
      <c r="B106" s="36"/>
      <c r="C106" s="37"/>
      <c r="D106" s="215" t="s">
        <v>141</v>
      </c>
      <c r="E106" s="37"/>
      <c r="F106" s="216" t="s">
        <v>1794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pans="2:51" s="11" customFormat="1" ht="12">
      <c r="B107" s="231"/>
      <c r="C107" s="232"/>
      <c r="D107" s="215" t="s">
        <v>189</v>
      </c>
      <c r="E107" s="233" t="s">
        <v>1</v>
      </c>
      <c r="F107" s="234" t="s">
        <v>2410</v>
      </c>
      <c r="G107" s="232"/>
      <c r="H107" s="235">
        <v>50.5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189</v>
      </c>
      <c r="AU107" s="241" t="s">
        <v>78</v>
      </c>
      <c r="AV107" s="11" t="s">
        <v>78</v>
      </c>
      <c r="AW107" s="11" t="s">
        <v>31</v>
      </c>
      <c r="AX107" s="11" t="s">
        <v>76</v>
      </c>
      <c r="AY107" s="241" t="s">
        <v>130</v>
      </c>
    </row>
    <row r="108" spans="2:65" s="1" customFormat="1" ht="16.5" customHeight="1">
      <c r="B108" s="36"/>
      <c r="C108" s="203" t="s">
        <v>490</v>
      </c>
      <c r="D108" s="203" t="s">
        <v>134</v>
      </c>
      <c r="E108" s="204" t="s">
        <v>2411</v>
      </c>
      <c r="F108" s="205" t="s">
        <v>2412</v>
      </c>
      <c r="G108" s="206" t="s">
        <v>289</v>
      </c>
      <c r="H108" s="207">
        <v>6.75</v>
      </c>
      <c r="I108" s="208"/>
      <c r="J108" s="209">
        <f>ROUND(I108*H108,2)</f>
        <v>0</v>
      </c>
      <c r="K108" s="205" t="s">
        <v>138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</v>
      </c>
      <c r="R108" s="212">
        <f>Q108*H108</f>
        <v>0</v>
      </c>
      <c r="S108" s="212">
        <v>2.2</v>
      </c>
      <c r="T108" s="213">
        <f>S108*H108</f>
        <v>14.850000000000001</v>
      </c>
      <c r="AR108" s="15" t="s">
        <v>174</v>
      </c>
      <c r="AT108" s="15" t="s">
        <v>134</v>
      </c>
      <c r="AU108" s="15" t="s">
        <v>78</v>
      </c>
      <c r="AY108" s="15" t="s">
        <v>130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174</v>
      </c>
      <c r="BM108" s="15" t="s">
        <v>2413</v>
      </c>
    </row>
    <row r="109" spans="2:47" s="1" customFormat="1" ht="12">
      <c r="B109" s="36"/>
      <c r="C109" s="37"/>
      <c r="D109" s="215" t="s">
        <v>141</v>
      </c>
      <c r="E109" s="37"/>
      <c r="F109" s="216" t="s">
        <v>2414</v>
      </c>
      <c r="G109" s="37"/>
      <c r="H109" s="37"/>
      <c r="I109" s="129"/>
      <c r="J109" s="37"/>
      <c r="K109" s="37"/>
      <c r="L109" s="41"/>
      <c r="M109" s="217"/>
      <c r="N109" s="77"/>
      <c r="O109" s="77"/>
      <c r="P109" s="77"/>
      <c r="Q109" s="77"/>
      <c r="R109" s="77"/>
      <c r="S109" s="77"/>
      <c r="T109" s="78"/>
      <c r="AT109" s="15" t="s">
        <v>141</v>
      </c>
      <c r="AU109" s="15" t="s">
        <v>78</v>
      </c>
    </row>
    <row r="110" spans="2:51" s="11" customFormat="1" ht="12">
      <c r="B110" s="231"/>
      <c r="C110" s="232"/>
      <c r="D110" s="215" t="s">
        <v>189</v>
      </c>
      <c r="E110" s="233" t="s">
        <v>1</v>
      </c>
      <c r="F110" s="234" t="s">
        <v>2408</v>
      </c>
      <c r="G110" s="232"/>
      <c r="H110" s="235">
        <v>6.75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189</v>
      </c>
      <c r="AU110" s="241" t="s">
        <v>78</v>
      </c>
      <c r="AV110" s="11" t="s">
        <v>78</v>
      </c>
      <c r="AW110" s="11" t="s">
        <v>31</v>
      </c>
      <c r="AX110" s="11" t="s">
        <v>76</v>
      </c>
      <c r="AY110" s="241" t="s">
        <v>130</v>
      </c>
    </row>
    <row r="111" spans="2:65" s="1" customFormat="1" ht="16.5" customHeight="1">
      <c r="B111" s="36"/>
      <c r="C111" s="203" t="s">
        <v>368</v>
      </c>
      <c r="D111" s="203" t="s">
        <v>134</v>
      </c>
      <c r="E111" s="204" t="s">
        <v>2415</v>
      </c>
      <c r="F111" s="205" t="s">
        <v>2416</v>
      </c>
      <c r="G111" s="206" t="s">
        <v>198</v>
      </c>
      <c r="H111" s="207">
        <v>262.5</v>
      </c>
      <c r="I111" s="208"/>
      <c r="J111" s="209">
        <f>ROUND(I111*H111,2)</f>
        <v>0</v>
      </c>
      <c r="K111" s="205" t="s">
        <v>138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0.013</v>
      </c>
      <c r="T111" s="213">
        <f>S111*H111</f>
        <v>3.4124999999999996</v>
      </c>
      <c r="AR111" s="15" t="s">
        <v>174</v>
      </c>
      <c r="AT111" s="15" t="s">
        <v>134</v>
      </c>
      <c r="AU111" s="15" t="s">
        <v>78</v>
      </c>
      <c r="AY111" s="15" t="s">
        <v>130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174</v>
      </c>
      <c r="BM111" s="15" t="s">
        <v>2417</v>
      </c>
    </row>
    <row r="112" spans="2:47" s="1" customFormat="1" ht="12">
      <c r="B112" s="36"/>
      <c r="C112" s="37"/>
      <c r="D112" s="215" t="s">
        <v>141</v>
      </c>
      <c r="E112" s="37"/>
      <c r="F112" s="216" t="s">
        <v>2418</v>
      </c>
      <c r="G112" s="37"/>
      <c r="H112" s="37"/>
      <c r="I112" s="129"/>
      <c r="J112" s="37"/>
      <c r="K112" s="37"/>
      <c r="L112" s="41"/>
      <c r="M112" s="217"/>
      <c r="N112" s="77"/>
      <c r="O112" s="77"/>
      <c r="P112" s="77"/>
      <c r="Q112" s="77"/>
      <c r="R112" s="77"/>
      <c r="S112" s="77"/>
      <c r="T112" s="78"/>
      <c r="AT112" s="15" t="s">
        <v>141</v>
      </c>
      <c r="AU112" s="15" t="s">
        <v>78</v>
      </c>
    </row>
    <row r="113" spans="2:51" s="11" customFormat="1" ht="12">
      <c r="B113" s="231"/>
      <c r="C113" s="232"/>
      <c r="D113" s="215" t="s">
        <v>189</v>
      </c>
      <c r="E113" s="233" t="s">
        <v>1</v>
      </c>
      <c r="F113" s="234" t="s">
        <v>2419</v>
      </c>
      <c r="G113" s="232"/>
      <c r="H113" s="235">
        <v>262.5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189</v>
      </c>
      <c r="AU113" s="241" t="s">
        <v>78</v>
      </c>
      <c r="AV113" s="11" t="s">
        <v>78</v>
      </c>
      <c r="AW113" s="11" t="s">
        <v>31</v>
      </c>
      <c r="AX113" s="11" t="s">
        <v>76</v>
      </c>
      <c r="AY113" s="241" t="s">
        <v>130</v>
      </c>
    </row>
    <row r="114" spans="2:63" s="10" customFormat="1" ht="22.8" customHeight="1">
      <c r="B114" s="187"/>
      <c r="C114" s="188"/>
      <c r="D114" s="189" t="s">
        <v>67</v>
      </c>
      <c r="E114" s="201" t="s">
        <v>361</v>
      </c>
      <c r="F114" s="201" t="s">
        <v>362</v>
      </c>
      <c r="G114" s="188"/>
      <c r="H114" s="188"/>
      <c r="I114" s="191"/>
      <c r="J114" s="202">
        <f>BK114</f>
        <v>0</v>
      </c>
      <c r="K114" s="188"/>
      <c r="L114" s="193"/>
      <c r="M114" s="194"/>
      <c r="N114" s="195"/>
      <c r="O114" s="195"/>
      <c r="P114" s="196">
        <f>SUM(P115:P126)</f>
        <v>0</v>
      </c>
      <c r="Q114" s="195"/>
      <c r="R114" s="196">
        <f>SUM(R115:R126)</f>
        <v>0</v>
      </c>
      <c r="S114" s="195"/>
      <c r="T114" s="197">
        <f>SUM(T115:T126)</f>
        <v>0</v>
      </c>
      <c r="AR114" s="198" t="s">
        <v>76</v>
      </c>
      <c r="AT114" s="199" t="s">
        <v>67</v>
      </c>
      <c r="AU114" s="199" t="s">
        <v>76</v>
      </c>
      <c r="AY114" s="198" t="s">
        <v>130</v>
      </c>
      <c r="BK114" s="200">
        <f>SUM(BK115:BK126)</f>
        <v>0</v>
      </c>
    </row>
    <row r="115" spans="2:65" s="1" customFormat="1" ht="16.5" customHeight="1">
      <c r="B115" s="36"/>
      <c r="C115" s="203" t="s">
        <v>337</v>
      </c>
      <c r="D115" s="203" t="s">
        <v>134</v>
      </c>
      <c r="E115" s="204" t="s">
        <v>2420</v>
      </c>
      <c r="F115" s="205" t="s">
        <v>2421</v>
      </c>
      <c r="G115" s="206" t="s">
        <v>173</v>
      </c>
      <c r="H115" s="207">
        <v>46.592</v>
      </c>
      <c r="I115" s="208"/>
      <c r="J115" s="209">
        <f>ROUND(I115*H115,2)</f>
        <v>0</v>
      </c>
      <c r="K115" s="205" t="s">
        <v>138</v>
      </c>
      <c r="L115" s="41"/>
      <c r="M115" s="210" t="s">
        <v>1</v>
      </c>
      <c r="N115" s="211" t="s">
        <v>39</v>
      </c>
      <c r="O115" s="77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5" t="s">
        <v>174</v>
      </c>
      <c r="AT115" s="15" t="s">
        <v>134</v>
      </c>
      <c r="AU115" s="15" t="s">
        <v>78</v>
      </c>
      <c r="AY115" s="15" t="s">
        <v>130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76</v>
      </c>
      <c r="BK115" s="214">
        <f>ROUND(I115*H115,2)</f>
        <v>0</v>
      </c>
      <c r="BL115" s="15" t="s">
        <v>174</v>
      </c>
      <c r="BM115" s="15" t="s">
        <v>2422</v>
      </c>
    </row>
    <row r="116" spans="2:47" s="1" customFormat="1" ht="12">
      <c r="B116" s="36"/>
      <c r="C116" s="37"/>
      <c r="D116" s="215" t="s">
        <v>141</v>
      </c>
      <c r="E116" s="37"/>
      <c r="F116" s="216" t="s">
        <v>2423</v>
      </c>
      <c r="G116" s="37"/>
      <c r="H116" s="37"/>
      <c r="I116" s="129"/>
      <c r="J116" s="37"/>
      <c r="K116" s="37"/>
      <c r="L116" s="41"/>
      <c r="M116" s="217"/>
      <c r="N116" s="77"/>
      <c r="O116" s="77"/>
      <c r="P116" s="77"/>
      <c r="Q116" s="77"/>
      <c r="R116" s="77"/>
      <c r="S116" s="77"/>
      <c r="T116" s="78"/>
      <c r="AT116" s="15" t="s">
        <v>141</v>
      </c>
      <c r="AU116" s="15" t="s">
        <v>78</v>
      </c>
    </row>
    <row r="117" spans="2:65" s="1" customFormat="1" ht="16.5" customHeight="1">
      <c r="B117" s="36"/>
      <c r="C117" s="203" t="s">
        <v>344</v>
      </c>
      <c r="D117" s="203" t="s">
        <v>134</v>
      </c>
      <c r="E117" s="204" t="s">
        <v>369</v>
      </c>
      <c r="F117" s="205" t="s">
        <v>370</v>
      </c>
      <c r="G117" s="206" t="s">
        <v>173</v>
      </c>
      <c r="H117" s="207">
        <v>931.84</v>
      </c>
      <c r="I117" s="208"/>
      <c r="J117" s="209">
        <f>ROUND(I117*H117,2)</f>
        <v>0</v>
      </c>
      <c r="K117" s="205" t="s">
        <v>138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174</v>
      </c>
      <c r="AT117" s="15" t="s">
        <v>134</v>
      </c>
      <c r="AU117" s="15" t="s">
        <v>78</v>
      </c>
      <c r="AY117" s="15" t="s">
        <v>130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174</v>
      </c>
      <c r="BM117" s="15" t="s">
        <v>2424</v>
      </c>
    </row>
    <row r="118" spans="2:47" s="1" customFormat="1" ht="12">
      <c r="B118" s="36"/>
      <c r="C118" s="37"/>
      <c r="D118" s="215" t="s">
        <v>141</v>
      </c>
      <c r="E118" s="37"/>
      <c r="F118" s="216" t="s">
        <v>372</v>
      </c>
      <c r="G118" s="37"/>
      <c r="H118" s="37"/>
      <c r="I118" s="129"/>
      <c r="J118" s="37"/>
      <c r="K118" s="37"/>
      <c r="L118" s="41"/>
      <c r="M118" s="217"/>
      <c r="N118" s="77"/>
      <c r="O118" s="77"/>
      <c r="P118" s="77"/>
      <c r="Q118" s="77"/>
      <c r="R118" s="77"/>
      <c r="S118" s="77"/>
      <c r="T118" s="78"/>
      <c r="AT118" s="15" t="s">
        <v>141</v>
      </c>
      <c r="AU118" s="15" t="s">
        <v>78</v>
      </c>
    </row>
    <row r="119" spans="2:51" s="11" customFormat="1" ht="12">
      <c r="B119" s="231"/>
      <c r="C119" s="232"/>
      <c r="D119" s="215" t="s">
        <v>189</v>
      </c>
      <c r="E119" s="232"/>
      <c r="F119" s="234" t="s">
        <v>2425</v>
      </c>
      <c r="G119" s="232"/>
      <c r="H119" s="235">
        <v>931.84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189</v>
      </c>
      <c r="AU119" s="241" t="s">
        <v>78</v>
      </c>
      <c r="AV119" s="11" t="s">
        <v>78</v>
      </c>
      <c r="AW119" s="11" t="s">
        <v>4</v>
      </c>
      <c r="AX119" s="11" t="s">
        <v>76</v>
      </c>
      <c r="AY119" s="241" t="s">
        <v>130</v>
      </c>
    </row>
    <row r="120" spans="2:65" s="1" customFormat="1" ht="16.5" customHeight="1">
      <c r="B120" s="36"/>
      <c r="C120" s="203" t="s">
        <v>183</v>
      </c>
      <c r="D120" s="203" t="s">
        <v>134</v>
      </c>
      <c r="E120" s="204" t="s">
        <v>375</v>
      </c>
      <c r="F120" s="205" t="s">
        <v>376</v>
      </c>
      <c r="G120" s="206" t="s">
        <v>173</v>
      </c>
      <c r="H120" s="207">
        <v>46.592</v>
      </c>
      <c r="I120" s="208"/>
      <c r="J120" s="209">
        <f>ROUND(I120*H120,2)</f>
        <v>0</v>
      </c>
      <c r="K120" s="205" t="s">
        <v>138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174</v>
      </c>
      <c r="AT120" s="15" t="s">
        <v>134</v>
      </c>
      <c r="AU120" s="15" t="s">
        <v>78</v>
      </c>
      <c r="AY120" s="15" t="s">
        <v>130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174</v>
      </c>
      <c r="BM120" s="15" t="s">
        <v>2426</v>
      </c>
    </row>
    <row r="121" spans="2:47" s="1" customFormat="1" ht="12">
      <c r="B121" s="36"/>
      <c r="C121" s="37"/>
      <c r="D121" s="215" t="s">
        <v>141</v>
      </c>
      <c r="E121" s="37"/>
      <c r="F121" s="216" t="s">
        <v>378</v>
      </c>
      <c r="G121" s="37"/>
      <c r="H121" s="37"/>
      <c r="I121" s="129"/>
      <c r="J121" s="37"/>
      <c r="K121" s="37"/>
      <c r="L121" s="41"/>
      <c r="M121" s="217"/>
      <c r="N121" s="77"/>
      <c r="O121" s="77"/>
      <c r="P121" s="77"/>
      <c r="Q121" s="77"/>
      <c r="R121" s="77"/>
      <c r="S121" s="77"/>
      <c r="T121" s="78"/>
      <c r="AT121" s="15" t="s">
        <v>141</v>
      </c>
      <c r="AU121" s="15" t="s">
        <v>78</v>
      </c>
    </row>
    <row r="122" spans="2:65" s="1" customFormat="1" ht="16.5" customHeight="1">
      <c r="B122" s="36"/>
      <c r="C122" s="203" t="s">
        <v>8</v>
      </c>
      <c r="D122" s="203" t="s">
        <v>134</v>
      </c>
      <c r="E122" s="204" t="s">
        <v>380</v>
      </c>
      <c r="F122" s="205" t="s">
        <v>381</v>
      </c>
      <c r="G122" s="206" t="s">
        <v>173</v>
      </c>
      <c r="H122" s="207">
        <v>931.84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174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174</v>
      </c>
      <c r="BM122" s="15" t="s">
        <v>2427</v>
      </c>
    </row>
    <row r="123" spans="2:47" s="1" customFormat="1" ht="12">
      <c r="B123" s="36"/>
      <c r="C123" s="37"/>
      <c r="D123" s="215" t="s">
        <v>141</v>
      </c>
      <c r="E123" s="37"/>
      <c r="F123" s="216" t="s">
        <v>383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pans="2:51" s="11" customFormat="1" ht="12">
      <c r="B124" s="231"/>
      <c r="C124" s="232"/>
      <c r="D124" s="215" t="s">
        <v>189</v>
      </c>
      <c r="E124" s="232"/>
      <c r="F124" s="234" t="s">
        <v>2425</v>
      </c>
      <c r="G124" s="232"/>
      <c r="H124" s="235">
        <v>931.84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189</v>
      </c>
      <c r="AU124" s="241" t="s">
        <v>78</v>
      </c>
      <c r="AV124" s="11" t="s">
        <v>78</v>
      </c>
      <c r="AW124" s="11" t="s">
        <v>4</v>
      </c>
      <c r="AX124" s="11" t="s">
        <v>76</v>
      </c>
      <c r="AY124" s="241" t="s">
        <v>130</v>
      </c>
    </row>
    <row r="125" spans="2:65" s="1" customFormat="1" ht="16.5" customHeight="1">
      <c r="B125" s="36"/>
      <c r="C125" s="203" t="s">
        <v>397</v>
      </c>
      <c r="D125" s="203" t="s">
        <v>134</v>
      </c>
      <c r="E125" s="204" t="s">
        <v>386</v>
      </c>
      <c r="F125" s="205" t="s">
        <v>387</v>
      </c>
      <c r="G125" s="206" t="s">
        <v>173</v>
      </c>
      <c r="H125" s="207">
        <v>46.592</v>
      </c>
      <c r="I125" s="208"/>
      <c r="J125" s="209">
        <f>ROUND(I125*H125,2)</f>
        <v>0</v>
      </c>
      <c r="K125" s="205" t="s">
        <v>138</v>
      </c>
      <c r="L125" s="41"/>
      <c r="M125" s="210" t="s">
        <v>1</v>
      </c>
      <c r="N125" s="211" t="s">
        <v>39</v>
      </c>
      <c r="O125" s="7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5" t="s">
        <v>397</v>
      </c>
      <c r="AT125" s="15" t="s">
        <v>134</v>
      </c>
      <c r="AU125" s="15" t="s">
        <v>78</v>
      </c>
      <c r="AY125" s="15" t="s">
        <v>130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76</v>
      </c>
      <c r="BK125" s="214">
        <f>ROUND(I125*H125,2)</f>
        <v>0</v>
      </c>
      <c r="BL125" s="15" t="s">
        <v>397</v>
      </c>
      <c r="BM125" s="15" t="s">
        <v>2428</v>
      </c>
    </row>
    <row r="126" spans="2:47" s="1" customFormat="1" ht="12">
      <c r="B126" s="36"/>
      <c r="C126" s="37"/>
      <c r="D126" s="215" t="s">
        <v>141</v>
      </c>
      <c r="E126" s="37"/>
      <c r="F126" s="216" t="s">
        <v>389</v>
      </c>
      <c r="G126" s="37"/>
      <c r="H126" s="37"/>
      <c r="I126" s="129"/>
      <c r="J126" s="37"/>
      <c r="K126" s="37"/>
      <c r="L126" s="41"/>
      <c r="M126" s="217"/>
      <c r="N126" s="77"/>
      <c r="O126" s="77"/>
      <c r="P126" s="77"/>
      <c r="Q126" s="77"/>
      <c r="R126" s="77"/>
      <c r="S126" s="77"/>
      <c r="T126" s="78"/>
      <c r="AT126" s="15" t="s">
        <v>141</v>
      </c>
      <c r="AU126" s="15" t="s">
        <v>78</v>
      </c>
    </row>
    <row r="127" spans="2:63" s="10" customFormat="1" ht="25.9" customHeight="1">
      <c r="B127" s="187"/>
      <c r="C127" s="188"/>
      <c r="D127" s="189" t="s">
        <v>67</v>
      </c>
      <c r="E127" s="190" t="s">
        <v>390</v>
      </c>
      <c r="F127" s="190" t="s">
        <v>391</v>
      </c>
      <c r="G127" s="188"/>
      <c r="H127" s="188"/>
      <c r="I127" s="191"/>
      <c r="J127" s="192">
        <f>BK127</f>
        <v>0</v>
      </c>
      <c r="K127" s="188"/>
      <c r="L127" s="193"/>
      <c r="M127" s="194"/>
      <c r="N127" s="195"/>
      <c r="O127" s="195"/>
      <c r="P127" s="196">
        <f>P128+P150+P165+P180+P213+P226+P253+P263+P287+P313+P339</f>
        <v>0</v>
      </c>
      <c r="Q127" s="195"/>
      <c r="R127" s="196">
        <f>R128+R150+R165+R180+R213+R226+R253+R263+R287+R313+R339</f>
        <v>11.085881</v>
      </c>
      <c r="S127" s="195"/>
      <c r="T127" s="197">
        <f>T128+T150+T165+T180+T213+T226+T253+T263+T287+T313+T339</f>
        <v>15.149054999999997</v>
      </c>
      <c r="AR127" s="198" t="s">
        <v>78</v>
      </c>
      <c r="AT127" s="199" t="s">
        <v>67</v>
      </c>
      <c r="AU127" s="199" t="s">
        <v>68</v>
      </c>
      <c r="AY127" s="198" t="s">
        <v>130</v>
      </c>
      <c r="BK127" s="200">
        <f>BK128+BK150+BK165+BK180+BK213+BK226+BK253+BK263+BK287+BK313+BK339</f>
        <v>0</v>
      </c>
    </row>
    <row r="128" spans="2:63" s="10" customFormat="1" ht="22.8" customHeight="1">
      <c r="B128" s="187"/>
      <c r="C128" s="188"/>
      <c r="D128" s="189" t="s">
        <v>67</v>
      </c>
      <c r="E128" s="201" t="s">
        <v>392</v>
      </c>
      <c r="F128" s="201" t="s">
        <v>393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SUM(P129:P149)</f>
        <v>0</v>
      </c>
      <c r="Q128" s="195"/>
      <c r="R128" s="196">
        <f>SUM(R129:R149)</f>
        <v>0.01981</v>
      </c>
      <c r="S128" s="195"/>
      <c r="T128" s="197">
        <f>SUM(T129:T149)</f>
        <v>0</v>
      </c>
      <c r="AR128" s="198" t="s">
        <v>78</v>
      </c>
      <c r="AT128" s="199" t="s">
        <v>67</v>
      </c>
      <c r="AU128" s="199" t="s">
        <v>76</v>
      </c>
      <c r="AY128" s="198" t="s">
        <v>130</v>
      </c>
      <c r="BK128" s="200">
        <f>SUM(BK129:BK149)</f>
        <v>0</v>
      </c>
    </row>
    <row r="129" spans="2:65" s="1" customFormat="1" ht="16.5" customHeight="1">
      <c r="B129" s="36"/>
      <c r="C129" s="203" t="s">
        <v>857</v>
      </c>
      <c r="D129" s="203" t="s">
        <v>134</v>
      </c>
      <c r="E129" s="204" t="s">
        <v>2429</v>
      </c>
      <c r="F129" s="205" t="s">
        <v>2430</v>
      </c>
      <c r="G129" s="206" t="s">
        <v>198</v>
      </c>
      <c r="H129" s="207">
        <v>15</v>
      </c>
      <c r="I129" s="208"/>
      <c r="J129" s="209">
        <f>ROUND(I129*H129,2)</f>
        <v>0</v>
      </c>
      <c r="K129" s="205" t="s">
        <v>138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0.00079</v>
      </c>
      <c r="R129" s="212">
        <f>Q129*H129</f>
        <v>0.01185</v>
      </c>
      <c r="S129" s="212">
        <v>0</v>
      </c>
      <c r="T129" s="213">
        <f>S129*H129</f>
        <v>0</v>
      </c>
      <c r="AR129" s="15" t="s">
        <v>397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397</v>
      </c>
      <c r="BM129" s="15" t="s">
        <v>2431</v>
      </c>
    </row>
    <row r="130" spans="2:47" s="1" customFormat="1" ht="12">
      <c r="B130" s="36"/>
      <c r="C130" s="37"/>
      <c r="D130" s="215" t="s">
        <v>141</v>
      </c>
      <c r="E130" s="37"/>
      <c r="F130" s="216" t="s">
        <v>2432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pans="2:51" s="11" customFormat="1" ht="12">
      <c r="B131" s="231"/>
      <c r="C131" s="232"/>
      <c r="D131" s="215" t="s">
        <v>189</v>
      </c>
      <c r="E131" s="233" t="s">
        <v>1</v>
      </c>
      <c r="F131" s="234" t="s">
        <v>2433</v>
      </c>
      <c r="G131" s="232"/>
      <c r="H131" s="235">
        <v>15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189</v>
      </c>
      <c r="AU131" s="241" t="s">
        <v>78</v>
      </c>
      <c r="AV131" s="11" t="s">
        <v>78</v>
      </c>
      <c r="AW131" s="11" t="s">
        <v>31</v>
      </c>
      <c r="AX131" s="11" t="s">
        <v>76</v>
      </c>
      <c r="AY131" s="241" t="s">
        <v>130</v>
      </c>
    </row>
    <row r="132" spans="2:65" s="1" customFormat="1" ht="16.5" customHeight="1">
      <c r="B132" s="36"/>
      <c r="C132" s="203" t="s">
        <v>385</v>
      </c>
      <c r="D132" s="203" t="s">
        <v>134</v>
      </c>
      <c r="E132" s="204" t="s">
        <v>781</v>
      </c>
      <c r="F132" s="205" t="s">
        <v>782</v>
      </c>
      <c r="G132" s="206" t="s">
        <v>198</v>
      </c>
      <c r="H132" s="207">
        <v>7</v>
      </c>
      <c r="I132" s="208"/>
      <c r="J132" s="209">
        <f>ROUND(I132*H132,2)</f>
        <v>0</v>
      </c>
      <c r="K132" s="205" t="s">
        <v>138</v>
      </c>
      <c r="L132" s="41"/>
      <c r="M132" s="210" t="s">
        <v>1</v>
      </c>
      <c r="N132" s="211" t="s">
        <v>39</v>
      </c>
      <c r="O132" s="77"/>
      <c r="P132" s="212">
        <f>O132*H132</f>
        <v>0</v>
      </c>
      <c r="Q132" s="212">
        <v>0.00046</v>
      </c>
      <c r="R132" s="212">
        <f>Q132*H132</f>
        <v>0.00322</v>
      </c>
      <c r="S132" s="212">
        <v>0</v>
      </c>
      <c r="T132" s="213">
        <f>S132*H132</f>
        <v>0</v>
      </c>
      <c r="AR132" s="15" t="s">
        <v>397</v>
      </c>
      <c r="AT132" s="15" t="s">
        <v>134</v>
      </c>
      <c r="AU132" s="15" t="s">
        <v>78</v>
      </c>
      <c r="AY132" s="15" t="s">
        <v>130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76</v>
      </c>
      <c r="BK132" s="214">
        <f>ROUND(I132*H132,2)</f>
        <v>0</v>
      </c>
      <c r="BL132" s="15" t="s">
        <v>397</v>
      </c>
      <c r="BM132" s="15" t="s">
        <v>2434</v>
      </c>
    </row>
    <row r="133" spans="2:47" s="1" customFormat="1" ht="12">
      <c r="B133" s="36"/>
      <c r="C133" s="37"/>
      <c r="D133" s="215" t="s">
        <v>141</v>
      </c>
      <c r="E133" s="37"/>
      <c r="F133" s="216" t="s">
        <v>784</v>
      </c>
      <c r="G133" s="37"/>
      <c r="H133" s="37"/>
      <c r="I133" s="129"/>
      <c r="J133" s="37"/>
      <c r="K133" s="37"/>
      <c r="L133" s="41"/>
      <c r="M133" s="217"/>
      <c r="N133" s="77"/>
      <c r="O133" s="77"/>
      <c r="P133" s="77"/>
      <c r="Q133" s="77"/>
      <c r="R133" s="77"/>
      <c r="S133" s="77"/>
      <c r="T133" s="78"/>
      <c r="AT133" s="15" t="s">
        <v>141</v>
      </c>
      <c r="AU133" s="15" t="s">
        <v>78</v>
      </c>
    </row>
    <row r="134" spans="2:51" s="11" customFormat="1" ht="12">
      <c r="B134" s="231"/>
      <c r="C134" s="232"/>
      <c r="D134" s="215" t="s">
        <v>189</v>
      </c>
      <c r="E134" s="233" t="s">
        <v>1</v>
      </c>
      <c r="F134" s="234" t="s">
        <v>2435</v>
      </c>
      <c r="G134" s="232"/>
      <c r="H134" s="235">
        <v>7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189</v>
      </c>
      <c r="AU134" s="241" t="s">
        <v>78</v>
      </c>
      <c r="AV134" s="11" t="s">
        <v>78</v>
      </c>
      <c r="AW134" s="11" t="s">
        <v>31</v>
      </c>
      <c r="AX134" s="11" t="s">
        <v>76</v>
      </c>
      <c r="AY134" s="241" t="s">
        <v>130</v>
      </c>
    </row>
    <row r="135" spans="2:65" s="1" customFormat="1" ht="16.5" customHeight="1">
      <c r="B135" s="36"/>
      <c r="C135" s="203" t="s">
        <v>1102</v>
      </c>
      <c r="D135" s="203" t="s">
        <v>134</v>
      </c>
      <c r="E135" s="204" t="s">
        <v>2436</v>
      </c>
      <c r="F135" s="205" t="s">
        <v>2437</v>
      </c>
      <c r="G135" s="206" t="s">
        <v>258</v>
      </c>
      <c r="H135" s="207">
        <v>2</v>
      </c>
      <c r="I135" s="208"/>
      <c r="J135" s="209">
        <f>ROUND(I135*H135,2)</f>
        <v>0</v>
      </c>
      <c r="K135" s="205" t="s">
        <v>138</v>
      </c>
      <c r="L135" s="41"/>
      <c r="M135" s="210" t="s">
        <v>1</v>
      </c>
      <c r="N135" s="211" t="s">
        <v>39</v>
      </c>
      <c r="O135" s="77"/>
      <c r="P135" s="212">
        <f>O135*H135</f>
        <v>0</v>
      </c>
      <c r="Q135" s="212">
        <v>0.00152</v>
      </c>
      <c r="R135" s="212">
        <f>Q135*H135</f>
        <v>0.00304</v>
      </c>
      <c r="S135" s="212">
        <v>0</v>
      </c>
      <c r="T135" s="213">
        <f>S135*H135</f>
        <v>0</v>
      </c>
      <c r="AR135" s="15" t="s">
        <v>397</v>
      </c>
      <c r="AT135" s="15" t="s">
        <v>134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2438</v>
      </c>
    </row>
    <row r="136" spans="2:47" s="1" customFormat="1" ht="12">
      <c r="B136" s="36"/>
      <c r="C136" s="37"/>
      <c r="D136" s="215" t="s">
        <v>141</v>
      </c>
      <c r="E136" s="37"/>
      <c r="F136" s="216" t="s">
        <v>2439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pans="2:65" s="1" customFormat="1" ht="16.5" customHeight="1">
      <c r="B137" s="36"/>
      <c r="C137" s="203" t="s">
        <v>374</v>
      </c>
      <c r="D137" s="203" t="s">
        <v>134</v>
      </c>
      <c r="E137" s="204" t="s">
        <v>2440</v>
      </c>
      <c r="F137" s="205" t="s">
        <v>2441</v>
      </c>
      <c r="G137" s="206" t="s">
        <v>258</v>
      </c>
      <c r="H137" s="207">
        <v>7</v>
      </c>
      <c r="I137" s="208"/>
      <c r="J137" s="209">
        <f>ROUND(I137*H137,2)</f>
        <v>0</v>
      </c>
      <c r="K137" s="205" t="s">
        <v>138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0.00022</v>
      </c>
      <c r="R137" s="212">
        <f>Q137*H137</f>
        <v>0.0015400000000000001</v>
      </c>
      <c r="S137" s="212">
        <v>0</v>
      </c>
      <c r="T137" s="213">
        <f>S137*H137</f>
        <v>0</v>
      </c>
      <c r="AR137" s="15" t="s">
        <v>397</v>
      </c>
      <c r="AT137" s="15" t="s">
        <v>134</v>
      </c>
      <c r="AU137" s="15" t="s">
        <v>78</v>
      </c>
      <c r="AY137" s="15" t="s">
        <v>130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397</v>
      </c>
      <c r="BM137" s="15" t="s">
        <v>2442</v>
      </c>
    </row>
    <row r="138" spans="2:47" s="1" customFormat="1" ht="12">
      <c r="B138" s="36"/>
      <c r="C138" s="37"/>
      <c r="D138" s="215" t="s">
        <v>141</v>
      </c>
      <c r="E138" s="37"/>
      <c r="F138" s="216" t="s">
        <v>2443</v>
      </c>
      <c r="G138" s="37"/>
      <c r="H138" s="37"/>
      <c r="I138" s="129"/>
      <c r="J138" s="37"/>
      <c r="K138" s="37"/>
      <c r="L138" s="41"/>
      <c r="M138" s="217"/>
      <c r="N138" s="77"/>
      <c r="O138" s="77"/>
      <c r="P138" s="77"/>
      <c r="Q138" s="77"/>
      <c r="R138" s="77"/>
      <c r="S138" s="77"/>
      <c r="T138" s="78"/>
      <c r="AT138" s="15" t="s">
        <v>141</v>
      </c>
      <c r="AU138" s="15" t="s">
        <v>78</v>
      </c>
    </row>
    <row r="139" spans="2:65" s="1" customFormat="1" ht="16.5" customHeight="1">
      <c r="B139" s="36"/>
      <c r="C139" s="203" t="s">
        <v>1135</v>
      </c>
      <c r="D139" s="203" t="s">
        <v>134</v>
      </c>
      <c r="E139" s="204" t="s">
        <v>2444</v>
      </c>
      <c r="F139" s="205" t="s">
        <v>2445</v>
      </c>
      <c r="G139" s="206" t="s">
        <v>258</v>
      </c>
      <c r="H139" s="207">
        <v>1</v>
      </c>
      <c r="I139" s="208"/>
      <c r="J139" s="209">
        <f>ROUND(I139*H139,2)</f>
        <v>0</v>
      </c>
      <c r="K139" s="205" t="s">
        <v>138</v>
      </c>
      <c r="L139" s="41"/>
      <c r="M139" s="210" t="s">
        <v>1</v>
      </c>
      <c r="N139" s="211" t="s">
        <v>39</v>
      </c>
      <c r="O139" s="77"/>
      <c r="P139" s="212">
        <f>O139*H139</f>
        <v>0</v>
      </c>
      <c r="Q139" s="212">
        <v>0.00016</v>
      </c>
      <c r="R139" s="212">
        <f>Q139*H139</f>
        <v>0.00016</v>
      </c>
      <c r="S139" s="212">
        <v>0</v>
      </c>
      <c r="T139" s="213">
        <f>S139*H139</f>
        <v>0</v>
      </c>
      <c r="AR139" s="15" t="s">
        <v>397</v>
      </c>
      <c r="AT139" s="15" t="s">
        <v>134</v>
      </c>
      <c r="AU139" s="15" t="s">
        <v>78</v>
      </c>
      <c r="AY139" s="15" t="s">
        <v>130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397</v>
      </c>
      <c r="BM139" s="15" t="s">
        <v>2446</v>
      </c>
    </row>
    <row r="140" spans="2:47" s="1" customFormat="1" ht="12">
      <c r="B140" s="36"/>
      <c r="C140" s="37"/>
      <c r="D140" s="215" t="s">
        <v>141</v>
      </c>
      <c r="E140" s="37"/>
      <c r="F140" s="216" t="s">
        <v>2447</v>
      </c>
      <c r="G140" s="37"/>
      <c r="H140" s="37"/>
      <c r="I140" s="129"/>
      <c r="J140" s="37"/>
      <c r="K140" s="37"/>
      <c r="L140" s="41"/>
      <c r="M140" s="217"/>
      <c r="N140" s="77"/>
      <c r="O140" s="77"/>
      <c r="P140" s="77"/>
      <c r="Q140" s="77"/>
      <c r="R140" s="77"/>
      <c r="S140" s="77"/>
      <c r="T140" s="78"/>
      <c r="AT140" s="15" t="s">
        <v>141</v>
      </c>
      <c r="AU140" s="15" t="s">
        <v>78</v>
      </c>
    </row>
    <row r="141" spans="2:65" s="1" customFormat="1" ht="16.5" customHeight="1">
      <c r="B141" s="36"/>
      <c r="C141" s="203" t="s">
        <v>379</v>
      </c>
      <c r="D141" s="203" t="s">
        <v>134</v>
      </c>
      <c r="E141" s="204" t="s">
        <v>785</v>
      </c>
      <c r="F141" s="205" t="s">
        <v>786</v>
      </c>
      <c r="G141" s="206" t="s">
        <v>198</v>
      </c>
      <c r="H141" s="207">
        <v>21.5</v>
      </c>
      <c r="I141" s="208"/>
      <c r="J141" s="209">
        <f>ROUND(I141*H141,2)</f>
        <v>0</v>
      </c>
      <c r="K141" s="205" t="s">
        <v>138</v>
      </c>
      <c r="L141" s="41"/>
      <c r="M141" s="210" t="s">
        <v>1</v>
      </c>
      <c r="N141" s="211" t="s">
        <v>39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397</v>
      </c>
      <c r="AT141" s="15" t="s">
        <v>134</v>
      </c>
      <c r="AU141" s="15" t="s">
        <v>78</v>
      </c>
      <c r="AY141" s="15" t="s">
        <v>130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76</v>
      </c>
      <c r="BK141" s="214">
        <f>ROUND(I141*H141,2)</f>
        <v>0</v>
      </c>
      <c r="BL141" s="15" t="s">
        <v>397</v>
      </c>
      <c r="BM141" s="15" t="s">
        <v>2448</v>
      </c>
    </row>
    <row r="142" spans="2:47" s="1" customFormat="1" ht="12">
      <c r="B142" s="36"/>
      <c r="C142" s="37"/>
      <c r="D142" s="215" t="s">
        <v>141</v>
      </c>
      <c r="E142" s="37"/>
      <c r="F142" s="216" t="s">
        <v>788</v>
      </c>
      <c r="G142" s="37"/>
      <c r="H142" s="37"/>
      <c r="I142" s="129"/>
      <c r="J142" s="37"/>
      <c r="K142" s="37"/>
      <c r="L142" s="41"/>
      <c r="M142" s="217"/>
      <c r="N142" s="77"/>
      <c r="O142" s="77"/>
      <c r="P142" s="77"/>
      <c r="Q142" s="77"/>
      <c r="R142" s="77"/>
      <c r="S142" s="77"/>
      <c r="T142" s="78"/>
      <c r="AT142" s="15" t="s">
        <v>141</v>
      </c>
      <c r="AU142" s="15" t="s">
        <v>78</v>
      </c>
    </row>
    <row r="143" spans="2:51" s="11" customFormat="1" ht="12">
      <c r="B143" s="231"/>
      <c r="C143" s="232"/>
      <c r="D143" s="215" t="s">
        <v>189</v>
      </c>
      <c r="E143" s="233" t="s">
        <v>1</v>
      </c>
      <c r="F143" s="234" t="s">
        <v>2449</v>
      </c>
      <c r="G143" s="232"/>
      <c r="H143" s="235">
        <v>21.5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189</v>
      </c>
      <c r="AU143" s="241" t="s">
        <v>78</v>
      </c>
      <c r="AV143" s="11" t="s">
        <v>78</v>
      </c>
      <c r="AW143" s="11" t="s">
        <v>31</v>
      </c>
      <c r="AX143" s="11" t="s">
        <v>76</v>
      </c>
      <c r="AY143" s="241" t="s">
        <v>130</v>
      </c>
    </row>
    <row r="144" spans="2:65" s="1" customFormat="1" ht="16.5" customHeight="1">
      <c r="B144" s="36"/>
      <c r="C144" s="203" t="s">
        <v>616</v>
      </c>
      <c r="D144" s="203" t="s">
        <v>134</v>
      </c>
      <c r="E144" s="204" t="s">
        <v>2450</v>
      </c>
      <c r="F144" s="205" t="s">
        <v>2451</v>
      </c>
      <c r="G144" s="206" t="s">
        <v>173</v>
      </c>
      <c r="H144" s="207">
        <v>0.02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2452</v>
      </c>
    </row>
    <row r="145" spans="2:47" s="1" customFormat="1" ht="12">
      <c r="B145" s="36"/>
      <c r="C145" s="37"/>
      <c r="D145" s="215" t="s">
        <v>141</v>
      </c>
      <c r="E145" s="37"/>
      <c r="F145" s="216" t="s">
        <v>2453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pans="2:65" s="1" customFormat="1" ht="16.5" customHeight="1">
      <c r="B146" s="36"/>
      <c r="C146" s="203" t="s">
        <v>622</v>
      </c>
      <c r="D146" s="203" t="s">
        <v>134</v>
      </c>
      <c r="E146" s="204" t="s">
        <v>793</v>
      </c>
      <c r="F146" s="205" t="s">
        <v>794</v>
      </c>
      <c r="G146" s="206" t="s">
        <v>173</v>
      </c>
      <c r="H146" s="207">
        <v>0.02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397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397</v>
      </c>
      <c r="BM146" s="15" t="s">
        <v>2454</v>
      </c>
    </row>
    <row r="147" spans="2:47" s="1" customFormat="1" ht="12">
      <c r="B147" s="36"/>
      <c r="C147" s="37"/>
      <c r="D147" s="215" t="s">
        <v>141</v>
      </c>
      <c r="E147" s="37"/>
      <c r="F147" s="216" t="s">
        <v>796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pans="2:65" s="1" customFormat="1" ht="16.5" customHeight="1">
      <c r="B148" s="36"/>
      <c r="C148" s="203" t="s">
        <v>627</v>
      </c>
      <c r="D148" s="203" t="s">
        <v>134</v>
      </c>
      <c r="E148" s="204" t="s">
        <v>797</v>
      </c>
      <c r="F148" s="205" t="s">
        <v>798</v>
      </c>
      <c r="G148" s="206" t="s">
        <v>173</v>
      </c>
      <c r="H148" s="207">
        <v>0.02</v>
      </c>
      <c r="I148" s="208"/>
      <c r="J148" s="209">
        <f>ROUND(I148*H148,2)</f>
        <v>0</v>
      </c>
      <c r="K148" s="205" t="s">
        <v>138</v>
      </c>
      <c r="L148" s="41"/>
      <c r="M148" s="210" t="s">
        <v>1</v>
      </c>
      <c r="N148" s="211" t="s">
        <v>39</v>
      </c>
      <c r="O148" s="77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15" t="s">
        <v>397</v>
      </c>
      <c r="AT148" s="15" t="s">
        <v>134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397</v>
      </c>
      <c r="BM148" s="15" t="s">
        <v>2455</v>
      </c>
    </row>
    <row r="149" spans="2:47" s="1" customFormat="1" ht="12">
      <c r="B149" s="36"/>
      <c r="C149" s="37"/>
      <c r="D149" s="215" t="s">
        <v>141</v>
      </c>
      <c r="E149" s="37"/>
      <c r="F149" s="216" t="s">
        <v>800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pans="2:63" s="10" customFormat="1" ht="22.8" customHeight="1">
      <c r="B150" s="187"/>
      <c r="C150" s="188"/>
      <c r="D150" s="189" t="s">
        <v>67</v>
      </c>
      <c r="E150" s="201" t="s">
        <v>1063</v>
      </c>
      <c r="F150" s="201" t="s">
        <v>1064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SUM(P151:P164)</f>
        <v>0</v>
      </c>
      <c r="Q150" s="195"/>
      <c r="R150" s="196">
        <f>SUM(R151:R164)</f>
        <v>0.030954000000000002</v>
      </c>
      <c r="S150" s="195"/>
      <c r="T150" s="197">
        <f>SUM(T151:T164)</f>
        <v>0</v>
      </c>
      <c r="AR150" s="198" t="s">
        <v>78</v>
      </c>
      <c r="AT150" s="199" t="s">
        <v>67</v>
      </c>
      <c r="AU150" s="199" t="s">
        <v>76</v>
      </c>
      <c r="AY150" s="198" t="s">
        <v>130</v>
      </c>
      <c r="BK150" s="200">
        <f>SUM(BK151:BK164)</f>
        <v>0</v>
      </c>
    </row>
    <row r="151" spans="2:65" s="1" customFormat="1" ht="16.5" customHeight="1">
      <c r="B151" s="36"/>
      <c r="C151" s="203" t="s">
        <v>632</v>
      </c>
      <c r="D151" s="203" t="s">
        <v>134</v>
      </c>
      <c r="E151" s="204" t="s">
        <v>2456</v>
      </c>
      <c r="F151" s="205" t="s">
        <v>2457</v>
      </c>
      <c r="G151" s="206" t="s">
        <v>198</v>
      </c>
      <c r="H151" s="207">
        <v>46.2</v>
      </c>
      <c r="I151" s="208"/>
      <c r="J151" s="209">
        <f>ROUND(I151*H151,2)</f>
        <v>0</v>
      </c>
      <c r="K151" s="205" t="s">
        <v>138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0.00066</v>
      </c>
      <c r="R151" s="212">
        <f>Q151*H151</f>
        <v>0.030492000000000002</v>
      </c>
      <c r="S151" s="212">
        <v>0</v>
      </c>
      <c r="T151" s="213">
        <f>S151*H151</f>
        <v>0</v>
      </c>
      <c r="AR151" s="15" t="s">
        <v>397</v>
      </c>
      <c r="AT151" s="15" t="s">
        <v>134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2458</v>
      </c>
    </row>
    <row r="152" spans="2:47" s="1" customFormat="1" ht="12">
      <c r="B152" s="36"/>
      <c r="C152" s="37"/>
      <c r="D152" s="215" t="s">
        <v>141</v>
      </c>
      <c r="E152" s="37"/>
      <c r="F152" s="216" t="s">
        <v>2459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pans="2:51" s="11" customFormat="1" ht="12">
      <c r="B153" s="231"/>
      <c r="C153" s="232"/>
      <c r="D153" s="215" t="s">
        <v>189</v>
      </c>
      <c r="E153" s="233" t="s">
        <v>1</v>
      </c>
      <c r="F153" s="234" t="s">
        <v>2460</v>
      </c>
      <c r="G153" s="232"/>
      <c r="H153" s="235">
        <v>46.2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189</v>
      </c>
      <c r="AU153" s="241" t="s">
        <v>78</v>
      </c>
      <c r="AV153" s="11" t="s">
        <v>78</v>
      </c>
      <c r="AW153" s="11" t="s">
        <v>31</v>
      </c>
      <c r="AX153" s="11" t="s">
        <v>76</v>
      </c>
      <c r="AY153" s="241" t="s">
        <v>130</v>
      </c>
    </row>
    <row r="154" spans="2:65" s="1" customFormat="1" ht="16.5" customHeight="1">
      <c r="B154" s="36"/>
      <c r="C154" s="203" t="s">
        <v>638</v>
      </c>
      <c r="D154" s="203" t="s">
        <v>134</v>
      </c>
      <c r="E154" s="204" t="s">
        <v>1824</v>
      </c>
      <c r="F154" s="205" t="s">
        <v>1825</v>
      </c>
      <c r="G154" s="206" t="s">
        <v>258</v>
      </c>
      <c r="H154" s="207">
        <v>1</v>
      </c>
      <c r="I154" s="208"/>
      <c r="J154" s="209">
        <f>ROUND(I154*H154,2)</f>
        <v>0</v>
      </c>
      <c r="K154" s="205" t="s">
        <v>138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397</v>
      </c>
      <c r="AT154" s="15" t="s">
        <v>134</v>
      </c>
      <c r="AU154" s="15" t="s">
        <v>78</v>
      </c>
      <c r="AY154" s="15" t="s">
        <v>130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397</v>
      </c>
      <c r="BM154" s="15" t="s">
        <v>2461</v>
      </c>
    </row>
    <row r="155" spans="2:47" s="1" customFormat="1" ht="12">
      <c r="B155" s="36"/>
      <c r="C155" s="37"/>
      <c r="D155" s="215" t="s">
        <v>141</v>
      </c>
      <c r="E155" s="37"/>
      <c r="F155" s="216" t="s">
        <v>1827</v>
      </c>
      <c r="G155" s="37"/>
      <c r="H155" s="37"/>
      <c r="I155" s="129"/>
      <c r="J155" s="37"/>
      <c r="K155" s="37"/>
      <c r="L155" s="41"/>
      <c r="M155" s="217"/>
      <c r="N155" s="77"/>
      <c r="O155" s="77"/>
      <c r="P155" s="77"/>
      <c r="Q155" s="77"/>
      <c r="R155" s="77"/>
      <c r="S155" s="77"/>
      <c r="T155" s="78"/>
      <c r="AT155" s="15" t="s">
        <v>141</v>
      </c>
      <c r="AU155" s="15" t="s">
        <v>78</v>
      </c>
    </row>
    <row r="156" spans="2:65" s="1" customFormat="1" ht="16.5" customHeight="1">
      <c r="B156" s="36"/>
      <c r="C156" s="203" t="s">
        <v>643</v>
      </c>
      <c r="D156" s="203" t="s">
        <v>134</v>
      </c>
      <c r="E156" s="204" t="s">
        <v>1078</v>
      </c>
      <c r="F156" s="205" t="s">
        <v>1079</v>
      </c>
      <c r="G156" s="206" t="s">
        <v>198</v>
      </c>
      <c r="H156" s="207">
        <v>46.2</v>
      </c>
      <c r="I156" s="208"/>
      <c r="J156" s="209">
        <f>ROUND(I156*H156,2)</f>
        <v>0</v>
      </c>
      <c r="K156" s="205" t="s">
        <v>138</v>
      </c>
      <c r="L156" s="41"/>
      <c r="M156" s="210" t="s">
        <v>1</v>
      </c>
      <c r="N156" s="211" t="s">
        <v>39</v>
      </c>
      <c r="O156" s="77"/>
      <c r="P156" s="212">
        <f>O156*H156</f>
        <v>0</v>
      </c>
      <c r="Q156" s="212">
        <v>1E-05</v>
      </c>
      <c r="R156" s="212">
        <f>Q156*H156</f>
        <v>0.00046200000000000006</v>
      </c>
      <c r="S156" s="212">
        <v>0</v>
      </c>
      <c r="T156" s="213">
        <f>S156*H156</f>
        <v>0</v>
      </c>
      <c r="AR156" s="15" t="s">
        <v>397</v>
      </c>
      <c r="AT156" s="15" t="s">
        <v>134</v>
      </c>
      <c r="AU156" s="15" t="s">
        <v>78</v>
      </c>
      <c r="AY156" s="15" t="s">
        <v>130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76</v>
      </c>
      <c r="BK156" s="214">
        <f>ROUND(I156*H156,2)</f>
        <v>0</v>
      </c>
      <c r="BL156" s="15" t="s">
        <v>397</v>
      </c>
      <c r="BM156" s="15" t="s">
        <v>2462</v>
      </c>
    </row>
    <row r="157" spans="2:47" s="1" customFormat="1" ht="12">
      <c r="B157" s="36"/>
      <c r="C157" s="37"/>
      <c r="D157" s="215" t="s">
        <v>141</v>
      </c>
      <c r="E157" s="37"/>
      <c r="F157" s="216" t="s">
        <v>1081</v>
      </c>
      <c r="G157" s="37"/>
      <c r="H157" s="37"/>
      <c r="I157" s="129"/>
      <c r="J157" s="37"/>
      <c r="K157" s="37"/>
      <c r="L157" s="41"/>
      <c r="M157" s="217"/>
      <c r="N157" s="77"/>
      <c r="O157" s="77"/>
      <c r="P157" s="77"/>
      <c r="Q157" s="77"/>
      <c r="R157" s="77"/>
      <c r="S157" s="77"/>
      <c r="T157" s="78"/>
      <c r="AT157" s="15" t="s">
        <v>141</v>
      </c>
      <c r="AU157" s="15" t="s">
        <v>78</v>
      </c>
    </row>
    <row r="158" spans="2:51" s="11" customFormat="1" ht="12">
      <c r="B158" s="231"/>
      <c r="C158" s="232"/>
      <c r="D158" s="215" t="s">
        <v>189</v>
      </c>
      <c r="E158" s="233" t="s">
        <v>1</v>
      </c>
      <c r="F158" s="234" t="s">
        <v>2460</v>
      </c>
      <c r="G158" s="232"/>
      <c r="H158" s="235">
        <v>46.2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189</v>
      </c>
      <c r="AU158" s="241" t="s">
        <v>78</v>
      </c>
      <c r="AV158" s="11" t="s">
        <v>78</v>
      </c>
      <c r="AW158" s="11" t="s">
        <v>31</v>
      </c>
      <c r="AX158" s="11" t="s">
        <v>76</v>
      </c>
      <c r="AY158" s="241" t="s">
        <v>130</v>
      </c>
    </row>
    <row r="159" spans="2:65" s="1" customFormat="1" ht="16.5" customHeight="1">
      <c r="B159" s="36"/>
      <c r="C159" s="203" t="s">
        <v>648</v>
      </c>
      <c r="D159" s="203" t="s">
        <v>134</v>
      </c>
      <c r="E159" s="204" t="s">
        <v>2463</v>
      </c>
      <c r="F159" s="205" t="s">
        <v>2464</v>
      </c>
      <c r="G159" s="206" t="s">
        <v>173</v>
      </c>
      <c r="H159" s="207">
        <v>0.031</v>
      </c>
      <c r="I159" s="208"/>
      <c r="J159" s="209">
        <f>ROUND(I159*H159,2)</f>
        <v>0</v>
      </c>
      <c r="K159" s="205" t="s">
        <v>138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2465</v>
      </c>
    </row>
    <row r="160" spans="2:47" s="1" customFormat="1" ht="12">
      <c r="B160" s="36"/>
      <c r="C160" s="37"/>
      <c r="D160" s="215" t="s">
        <v>141</v>
      </c>
      <c r="E160" s="37"/>
      <c r="F160" s="216" t="s">
        <v>2466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pans="2:65" s="1" customFormat="1" ht="16.5" customHeight="1">
      <c r="B161" s="36"/>
      <c r="C161" s="203" t="s">
        <v>653</v>
      </c>
      <c r="D161" s="203" t="s">
        <v>134</v>
      </c>
      <c r="E161" s="204" t="s">
        <v>1835</v>
      </c>
      <c r="F161" s="205" t="s">
        <v>1836</v>
      </c>
      <c r="G161" s="206" t="s">
        <v>173</v>
      </c>
      <c r="H161" s="207">
        <v>0.031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5" t="s">
        <v>397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397</v>
      </c>
      <c r="BM161" s="15" t="s">
        <v>2467</v>
      </c>
    </row>
    <row r="162" spans="2:47" s="1" customFormat="1" ht="12">
      <c r="B162" s="36"/>
      <c r="C162" s="37"/>
      <c r="D162" s="215" t="s">
        <v>141</v>
      </c>
      <c r="E162" s="37"/>
      <c r="F162" s="216" t="s">
        <v>1838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pans="2:65" s="1" customFormat="1" ht="16.5" customHeight="1">
      <c r="B163" s="36"/>
      <c r="C163" s="203" t="s">
        <v>666</v>
      </c>
      <c r="D163" s="203" t="s">
        <v>134</v>
      </c>
      <c r="E163" s="204" t="s">
        <v>1839</v>
      </c>
      <c r="F163" s="205" t="s">
        <v>1840</v>
      </c>
      <c r="G163" s="206" t="s">
        <v>173</v>
      </c>
      <c r="H163" s="207">
        <v>0.031</v>
      </c>
      <c r="I163" s="208"/>
      <c r="J163" s="209">
        <f>ROUND(I163*H163,2)</f>
        <v>0</v>
      </c>
      <c r="K163" s="205" t="s">
        <v>138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5" t="s">
        <v>397</v>
      </c>
      <c r="AT163" s="15" t="s">
        <v>134</v>
      </c>
      <c r="AU163" s="15" t="s">
        <v>78</v>
      </c>
      <c r="AY163" s="15" t="s">
        <v>130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397</v>
      </c>
      <c r="BM163" s="15" t="s">
        <v>2468</v>
      </c>
    </row>
    <row r="164" spans="2:47" s="1" customFormat="1" ht="12">
      <c r="B164" s="36"/>
      <c r="C164" s="37"/>
      <c r="D164" s="215" t="s">
        <v>141</v>
      </c>
      <c r="E164" s="37"/>
      <c r="F164" s="216" t="s">
        <v>1842</v>
      </c>
      <c r="G164" s="37"/>
      <c r="H164" s="37"/>
      <c r="I164" s="129"/>
      <c r="J164" s="37"/>
      <c r="K164" s="37"/>
      <c r="L164" s="41"/>
      <c r="M164" s="217"/>
      <c r="N164" s="77"/>
      <c r="O164" s="77"/>
      <c r="P164" s="77"/>
      <c r="Q164" s="77"/>
      <c r="R164" s="77"/>
      <c r="S164" s="77"/>
      <c r="T164" s="78"/>
      <c r="AT164" s="15" t="s">
        <v>141</v>
      </c>
      <c r="AU164" s="15" t="s">
        <v>78</v>
      </c>
    </row>
    <row r="165" spans="2:63" s="10" customFormat="1" ht="22.8" customHeight="1">
      <c r="B165" s="187"/>
      <c r="C165" s="188"/>
      <c r="D165" s="189" t="s">
        <v>67</v>
      </c>
      <c r="E165" s="201" t="s">
        <v>1087</v>
      </c>
      <c r="F165" s="201" t="s">
        <v>1088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SUM(P166:P179)</f>
        <v>0</v>
      </c>
      <c r="Q165" s="195"/>
      <c r="R165" s="196">
        <f>SUM(R166:R179)</f>
        <v>0.026589999999999996</v>
      </c>
      <c r="S165" s="195"/>
      <c r="T165" s="197">
        <f>SUM(T166:T179)</f>
        <v>0</v>
      </c>
      <c r="AR165" s="198" t="s">
        <v>78</v>
      </c>
      <c r="AT165" s="199" t="s">
        <v>67</v>
      </c>
      <c r="AU165" s="199" t="s">
        <v>76</v>
      </c>
      <c r="AY165" s="198" t="s">
        <v>130</v>
      </c>
      <c r="BK165" s="200">
        <f>SUM(BK166:BK179)</f>
        <v>0</v>
      </c>
    </row>
    <row r="166" spans="2:65" s="1" customFormat="1" ht="16.5" customHeight="1">
      <c r="B166" s="36"/>
      <c r="C166" s="203" t="s">
        <v>676</v>
      </c>
      <c r="D166" s="203" t="s">
        <v>134</v>
      </c>
      <c r="E166" s="204" t="s">
        <v>1103</v>
      </c>
      <c r="F166" s="205" t="s">
        <v>1104</v>
      </c>
      <c r="G166" s="206" t="s">
        <v>1091</v>
      </c>
      <c r="H166" s="207">
        <v>1</v>
      </c>
      <c r="I166" s="208"/>
      <c r="J166" s="209">
        <f>ROUND(I166*H166,2)</f>
        <v>0</v>
      </c>
      <c r="K166" s="205" t="s">
        <v>138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0.01647</v>
      </c>
      <c r="R166" s="212">
        <f>Q166*H166</f>
        <v>0.01647</v>
      </c>
      <c r="S166" s="212">
        <v>0</v>
      </c>
      <c r="T166" s="213">
        <f>S166*H166</f>
        <v>0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2469</v>
      </c>
    </row>
    <row r="167" spans="2:47" s="1" customFormat="1" ht="12">
      <c r="B167" s="36"/>
      <c r="C167" s="37"/>
      <c r="D167" s="215" t="s">
        <v>141</v>
      </c>
      <c r="E167" s="37"/>
      <c r="F167" s="216" t="s">
        <v>1106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pans="2:65" s="1" customFormat="1" ht="16.5" customHeight="1">
      <c r="B168" s="36"/>
      <c r="C168" s="203" t="s">
        <v>660</v>
      </c>
      <c r="D168" s="203" t="s">
        <v>134</v>
      </c>
      <c r="E168" s="204" t="s">
        <v>1852</v>
      </c>
      <c r="F168" s="205" t="s">
        <v>1853</v>
      </c>
      <c r="G168" s="206" t="s">
        <v>1091</v>
      </c>
      <c r="H168" s="207">
        <v>4</v>
      </c>
      <c r="I168" s="208"/>
      <c r="J168" s="209">
        <f>ROUND(I168*H168,2)</f>
        <v>0</v>
      </c>
      <c r="K168" s="205" t="s">
        <v>138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0.0018</v>
      </c>
      <c r="R168" s="212">
        <f>Q168*H168</f>
        <v>0.0072</v>
      </c>
      <c r="S168" s="212">
        <v>0</v>
      </c>
      <c r="T168" s="213">
        <f>S168*H168</f>
        <v>0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2470</v>
      </c>
    </row>
    <row r="169" spans="2:47" s="1" customFormat="1" ht="12">
      <c r="B169" s="36"/>
      <c r="C169" s="37"/>
      <c r="D169" s="215" t="s">
        <v>141</v>
      </c>
      <c r="E169" s="37"/>
      <c r="F169" s="216" t="s">
        <v>1855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pans="2:65" s="1" customFormat="1" ht="16.5" customHeight="1">
      <c r="B170" s="36"/>
      <c r="C170" s="203" t="s">
        <v>671</v>
      </c>
      <c r="D170" s="203" t="s">
        <v>134</v>
      </c>
      <c r="E170" s="204" t="s">
        <v>1136</v>
      </c>
      <c r="F170" s="205" t="s">
        <v>1137</v>
      </c>
      <c r="G170" s="206" t="s">
        <v>1091</v>
      </c>
      <c r="H170" s="207">
        <v>1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0.0018</v>
      </c>
      <c r="R170" s="212">
        <f>Q170*H170</f>
        <v>0.0018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2471</v>
      </c>
    </row>
    <row r="171" spans="2:47" s="1" customFormat="1" ht="12">
      <c r="B171" s="36"/>
      <c r="C171" s="37"/>
      <c r="D171" s="215" t="s">
        <v>141</v>
      </c>
      <c r="E171" s="37"/>
      <c r="F171" s="216" t="s">
        <v>1139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pans="2:65" s="1" customFormat="1" ht="16.5" customHeight="1">
      <c r="B172" s="36"/>
      <c r="C172" s="203" t="s">
        <v>681</v>
      </c>
      <c r="D172" s="203" t="s">
        <v>134</v>
      </c>
      <c r="E172" s="204" t="s">
        <v>1860</v>
      </c>
      <c r="F172" s="205" t="s">
        <v>1861</v>
      </c>
      <c r="G172" s="206" t="s">
        <v>258</v>
      </c>
      <c r="H172" s="207">
        <v>4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0.00028</v>
      </c>
      <c r="R172" s="212">
        <f>Q172*H172</f>
        <v>0.00112</v>
      </c>
      <c r="S172" s="212">
        <v>0</v>
      </c>
      <c r="T172" s="213">
        <f>S172*H172</f>
        <v>0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2472</v>
      </c>
    </row>
    <row r="173" spans="2:47" s="1" customFormat="1" ht="12">
      <c r="B173" s="36"/>
      <c r="C173" s="37"/>
      <c r="D173" s="215" t="s">
        <v>141</v>
      </c>
      <c r="E173" s="37"/>
      <c r="F173" s="216" t="s">
        <v>1863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pans="2:65" s="1" customFormat="1" ht="16.5" customHeight="1">
      <c r="B174" s="36"/>
      <c r="C174" s="203" t="s">
        <v>394</v>
      </c>
      <c r="D174" s="203" t="s">
        <v>134</v>
      </c>
      <c r="E174" s="204" t="s">
        <v>2473</v>
      </c>
      <c r="F174" s="205" t="s">
        <v>2474</v>
      </c>
      <c r="G174" s="206" t="s">
        <v>173</v>
      </c>
      <c r="H174" s="207">
        <v>0.027</v>
      </c>
      <c r="I174" s="208"/>
      <c r="J174" s="209">
        <f>ROUND(I174*H174,2)</f>
        <v>0</v>
      </c>
      <c r="K174" s="205" t="s">
        <v>138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5" t="s">
        <v>397</v>
      </c>
      <c r="AT174" s="15" t="s">
        <v>134</v>
      </c>
      <c r="AU174" s="15" t="s">
        <v>78</v>
      </c>
      <c r="AY174" s="15" t="s">
        <v>130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397</v>
      </c>
      <c r="BM174" s="15" t="s">
        <v>2475</v>
      </c>
    </row>
    <row r="175" spans="2:47" s="1" customFormat="1" ht="12">
      <c r="B175" s="36"/>
      <c r="C175" s="37"/>
      <c r="D175" s="215" t="s">
        <v>141</v>
      </c>
      <c r="E175" s="37"/>
      <c r="F175" s="216" t="s">
        <v>2476</v>
      </c>
      <c r="G175" s="37"/>
      <c r="H175" s="37"/>
      <c r="I175" s="129"/>
      <c r="J175" s="37"/>
      <c r="K175" s="37"/>
      <c r="L175" s="41"/>
      <c r="M175" s="217"/>
      <c r="N175" s="77"/>
      <c r="O175" s="77"/>
      <c r="P175" s="77"/>
      <c r="Q175" s="77"/>
      <c r="R175" s="77"/>
      <c r="S175" s="77"/>
      <c r="T175" s="78"/>
      <c r="AT175" s="15" t="s">
        <v>141</v>
      </c>
      <c r="AU175" s="15" t="s">
        <v>78</v>
      </c>
    </row>
    <row r="176" spans="2:65" s="1" customFormat="1" ht="16.5" customHeight="1">
      <c r="B176" s="36"/>
      <c r="C176" s="203" t="s">
        <v>578</v>
      </c>
      <c r="D176" s="203" t="s">
        <v>134</v>
      </c>
      <c r="E176" s="204" t="s">
        <v>1157</v>
      </c>
      <c r="F176" s="205" t="s">
        <v>1158</v>
      </c>
      <c r="G176" s="206" t="s">
        <v>173</v>
      </c>
      <c r="H176" s="207">
        <v>0.027</v>
      </c>
      <c r="I176" s="208"/>
      <c r="J176" s="209">
        <f>ROUND(I176*H176,2)</f>
        <v>0</v>
      </c>
      <c r="K176" s="205" t="s">
        <v>138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2477</v>
      </c>
    </row>
    <row r="177" spans="2:47" s="1" customFormat="1" ht="12">
      <c r="B177" s="36"/>
      <c r="C177" s="37"/>
      <c r="D177" s="215" t="s">
        <v>141</v>
      </c>
      <c r="E177" s="37"/>
      <c r="F177" s="216" t="s">
        <v>1160</v>
      </c>
      <c r="G177" s="37"/>
      <c r="H177" s="37"/>
      <c r="I177" s="129"/>
      <c r="J177" s="37"/>
      <c r="K177" s="37"/>
      <c r="L177" s="41"/>
      <c r="M177" s="217"/>
      <c r="N177" s="77"/>
      <c r="O177" s="77"/>
      <c r="P177" s="77"/>
      <c r="Q177" s="77"/>
      <c r="R177" s="77"/>
      <c r="S177" s="77"/>
      <c r="T177" s="78"/>
      <c r="AT177" s="15" t="s">
        <v>141</v>
      </c>
      <c r="AU177" s="15" t="s">
        <v>78</v>
      </c>
    </row>
    <row r="178" spans="2:65" s="1" customFormat="1" ht="16.5" customHeight="1">
      <c r="B178" s="36"/>
      <c r="C178" s="203" t="s">
        <v>322</v>
      </c>
      <c r="D178" s="203" t="s">
        <v>134</v>
      </c>
      <c r="E178" s="204" t="s">
        <v>1161</v>
      </c>
      <c r="F178" s="205" t="s">
        <v>1162</v>
      </c>
      <c r="G178" s="206" t="s">
        <v>173</v>
      </c>
      <c r="H178" s="207">
        <v>0.027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2478</v>
      </c>
    </row>
    <row r="179" spans="2:47" s="1" customFormat="1" ht="12">
      <c r="B179" s="36"/>
      <c r="C179" s="37"/>
      <c r="D179" s="215" t="s">
        <v>141</v>
      </c>
      <c r="E179" s="37"/>
      <c r="F179" s="216" t="s">
        <v>1164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pans="2:63" s="10" customFormat="1" ht="22.8" customHeight="1">
      <c r="B180" s="187"/>
      <c r="C180" s="188"/>
      <c r="D180" s="189" t="s">
        <v>67</v>
      </c>
      <c r="E180" s="201" t="s">
        <v>399</v>
      </c>
      <c r="F180" s="201" t="s">
        <v>400</v>
      </c>
      <c r="G180" s="188"/>
      <c r="H180" s="188"/>
      <c r="I180" s="191"/>
      <c r="J180" s="202">
        <f>BK180</f>
        <v>0</v>
      </c>
      <c r="K180" s="188"/>
      <c r="L180" s="193"/>
      <c r="M180" s="194"/>
      <c r="N180" s="195"/>
      <c r="O180" s="195"/>
      <c r="P180" s="196">
        <f>SUM(P181:P212)</f>
        <v>0</v>
      </c>
      <c r="Q180" s="195"/>
      <c r="R180" s="196">
        <f>SUM(R181:R212)</f>
        <v>0.06536</v>
      </c>
      <c r="S180" s="195"/>
      <c r="T180" s="197">
        <f>SUM(T181:T212)</f>
        <v>0.049</v>
      </c>
      <c r="AR180" s="198" t="s">
        <v>78</v>
      </c>
      <c r="AT180" s="199" t="s">
        <v>67</v>
      </c>
      <c r="AU180" s="199" t="s">
        <v>76</v>
      </c>
      <c r="AY180" s="198" t="s">
        <v>130</v>
      </c>
      <c r="BK180" s="200">
        <f>SUM(BK181:BK212)</f>
        <v>0</v>
      </c>
    </row>
    <row r="181" spans="2:65" s="1" customFormat="1" ht="16.5" customHeight="1">
      <c r="B181" s="36"/>
      <c r="C181" s="203" t="s">
        <v>476</v>
      </c>
      <c r="D181" s="203" t="s">
        <v>134</v>
      </c>
      <c r="E181" s="204" t="s">
        <v>442</v>
      </c>
      <c r="F181" s="205" t="s">
        <v>443</v>
      </c>
      <c r="G181" s="206" t="s">
        <v>198</v>
      </c>
      <c r="H181" s="207">
        <v>787.5</v>
      </c>
      <c r="I181" s="208"/>
      <c r="J181" s="209">
        <f>ROUND(I181*H181,2)</f>
        <v>0</v>
      </c>
      <c r="K181" s="205" t="s">
        <v>138</v>
      </c>
      <c r="L181" s="41"/>
      <c r="M181" s="210" t="s">
        <v>1</v>
      </c>
      <c r="N181" s="211" t="s">
        <v>39</v>
      </c>
      <c r="O181" s="77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15" t="s">
        <v>397</v>
      </c>
      <c r="AT181" s="15" t="s">
        <v>134</v>
      </c>
      <c r="AU181" s="15" t="s">
        <v>78</v>
      </c>
      <c r="AY181" s="15" t="s">
        <v>130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5" t="s">
        <v>76</v>
      </c>
      <c r="BK181" s="214">
        <f>ROUND(I181*H181,2)</f>
        <v>0</v>
      </c>
      <c r="BL181" s="15" t="s">
        <v>397</v>
      </c>
      <c r="BM181" s="15" t="s">
        <v>2479</v>
      </c>
    </row>
    <row r="182" spans="2:47" s="1" customFormat="1" ht="12">
      <c r="B182" s="36"/>
      <c r="C182" s="37"/>
      <c r="D182" s="215" t="s">
        <v>141</v>
      </c>
      <c r="E182" s="37"/>
      <c r="F182" s="216" t="s">
        <v>445</v>
      </c>
      <c r="G182" s="37"/>
      <c r="H182" s="37"/>
      <c r="I182" s="129"/>
      <c r="J182" s="37"/>
      <c r="K182" s="37"/>
      <c r="L182" s="41"/>
      <c r="M182" s="217"/>
      <c r="N182" s="77"/>
      <c r="O182" s="77"/>
      <c r="P182" s="77"/>
      <c r="Q182" s="77"/>
      <c r="R182" s="77"/>
      <c r="S182" s="77"/>
      <c r="T182" s="78"/>
      <c r="AT182" s="15" t="s">
        <v>141</v>
      </c>
      <c r="AU182" s="15" t="s">
        <v>78</v>
      </c>
    </row>
    <row r="183" spans="2:51" s="11" customFormat="1" ht="12">
      <c r="B183" s="231"/>
      <c r="C183" s="232"/>
      <c r="D183" s="215" t="s">
        <v>189</v>
      </c>
      <c r="E183" s="233" t="s">
        <v>1</v>
      </c>
      <c r="F183" s="234" t="s">
        <v>2480</v>
      </c>
      <c r="G183" s="232"/>
      <c r="H183" s="235">
        <v>787.5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189</v>
      </c>
      <c r="AU183" s="241" t="s">
        <v>78</v>
      </c>
      <c r="AV183" s="11" t="s">
        <v>78</v>
      </c>
      <c r="AW183" s="11" t="s">
        <v>31</v>
      </c>
      <c r="AX183" s="11" t="s">
        <v>76</v>
      </c>
      <c r="AY183" s="241" t="s">
        <v>130</v>
      </c>
    </row>
    <row r="184" spans="2:65" s="1" customFormat="1" ht="16.5" customHeight="1">
      <c r="B184" s="36"/>
      <c r="C184" s="221" t="s">
        <v>526</v>
      </c>
      <c r="D184" s="221" t="s">
        <v>178</v>
      </c>
      <c r="E184" s="222" t="s">
        <v>811</v>
      </c>
      <c r="F184" s="223" t="s">
        <v>812</v>
      </c>
      <c r="G184" s="224" t="s">
        <v>813</v>
      </c>
      <c r="H184" s="225">
        <v>0.224</v>
      </c>
      <c r="I184" s="226"/>
      <c r="J184" s="227">
        <f>ROUND(I184*H184,2)</f>
        <v>0</v>
      </c>
      <c r="K184" s="223" t="s">
        <v>138</v>
      </c>
      <c r="L184" s="228"/>
      <c r="M184" s="229" t="s">
        <v>1</v>
      </c>
      <c r="N184" s="230" t="s">
        <v>39</v>
      </c>
      <c r="O184" s="77"/>
      <c r="P184" s="212">
        <f>O184*H184</f>
        <v>0</v>
      </c>
      <c r="Q184" s="212">
        <v>0.12</v>
      </c>
      <c r="R184" s="212">
        <f>Q184*H184</f>
        <v>0.02688</v>
      </c>
      <c r="S184" s="212">
        <v>0</v>
      </c>
      <c r="T184" s="213">
        <f>S184*H184</f>
        <v>0</v>
      </c>
      <c r="AR184" s="15" t="s">
        <v>408</v>
      </c>
      <c r="AT184" s="15" t="s">
        <v>178</v>
      </c>
      <c r="AU184" s="15" t="s">
        <v>78</v>
      </c>
      <c r="AY184" s="15" t="s">
        <v>130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397</v>
      </c>
      <c r="BM184" s="15" t="s">
        <v>2481</v>
      </c>
    </row>
    <row r="185" spans="2:47" s="1" customFormat="1" ht="12">
      <c r="B185" s="36"/>
      <c r="C185" s="37"/>
      <c r="D185" s="215" t="s">
        <v>141</v>
      </c>
      <c r="E185" s="37"/>
      <c r="F185" s="216" t="s">
        <v>812</v>
      </c>
      <c r="G185" s="37"/>
      <c r="H185" s="37"/>
      <c r="I185" s="129"/>
      <c r="J185" s="37"/>
      <c r="K185" s="37"/>
      <c r="L185" s="41"/>
      <c r="M185" s="217"/>
      <c r="N185" s="77"/>
      <c r="O185" s="77"/>
      <c r="P185" s="77"/>
      <c r="Q185" s="77"/>
      <c r="R185" s="77"/>
      <c r="S185" s="77"/>
      <c r="T185" s="78"/>
      <c r="AT185" s="15" t="s">
        <v>141</v>
      </c>
      <c r="AU185" s="15" t="s">
        <v>78</v>
      </c>
    </row>
    <row r="186" spans="2:51" s="11" customFormat="1" ht="12">
      <c r="B186" s="231"/>
      <c r="C186" s="232"/>
      <c r="D186" s="215" t="s">
        <v>189</v>
      </c>
      <c r="E186" s="232"/>
      <c r="F186" s="234" t="s">
        <v>2482</v>
      </c>
      <c r="G186" s="232"/>
      <c r="H186" s="235">
        <v>0.224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189</v>
      </c>
      <c r="AU186" s="241" t="s">
        <v>78</v>
      </c>
      <c r="AV186" s="11" t="s">
        <v>78</v>
      </c>
      <c r="AW186" s="11" t="s">
        <v>4</v>
      </c>
      <c r="AX186" s="11" t="s">
        <v>76</v>
      </c>
      <c r="AY186" s="241" t="s">
        <v>130</v>
      </c>
    </row>
    <row r="187" spans="2:65" s="1" customFormat="1" ht="16.5" customHeight="1">
      <c r="B187" s="36"/>
      <c r="C187" s="221" t="s">
        <v>511</v>
      </c>
      <c r="D187" s="221" t="s">
        <v>178</v>
      </c>
      <c r="E187" s="222" t="s">
        <v>818</v>
      </c>
      <c r="F187" s="223" t="s">
        <v>819</v>
      </c>
      <c r="G187" s="224" t="s">
        <v>813</v>
      </c>
      <c r="H187" s="225">
        <v>0.224</v>
      </c>
      <c r="I187" s="226"/>
      <c r="J187" s="227">
        <f>ROUND(I187*H187,2)</f>
        <v>0</v>
      </c>
      <c r="K187" s="223" t="s">
        <v>138</v>
      </c>
      <c r="L187" s="228"/>
      <c r="M187" s="229" t="s">
        <v>1</v>
      </c>
      <c r="N187" s="230" t="s">
        <v>39</v>
      </c>
      <c r="O187" s="77"/>
      <c r="P187" s="212">
        <f>O187*H187</f>
        <v>0</v>
      </c>
      <c r="Q187" s="212">
        <v>0.17</v>
      </c>
      <c r="R187" s="212">
        <f>Q187*H187</f>
        <v>0.03808</v>
      </c>
      <c r="S187" s="212">
        <v>0</v>
      </c>
      <c r="T187" s="213">
        <f>S187*H187</f>
        <v>0</v>
      </c>
      <c r="AR187" s="15" t="s">
        <v>408</v>
      </c>
      <c r="AT187" s="15" t="s">
        <v>178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397</v>
      </c>
      <c r="BM187" s="15" t="s">
        <v>2483</v>
      </c>
    </row>
    <row r="188" spans="2:47" s="1" customFormat="1" ht="12">
      <c r="B188" s="36"/>
      <c r="C188" s="37"/>
      <c r="D188" s="215" t="s">
        <v>141</v>
      </c>
      <c r="E188" s="37"/>
      <c r="F188" s="216" t="s">
        <v>819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pans="2:51" s="11" customFormat="1" ht="12">
      <c r="B189" s="231"/>
      <c r="C189" s="232"/>
      <c r="D189" s="215" t="s">
        <v>189</v>
      </c>
      <c r="E189" s="232"/>
      <c r="F189" s="234" t="s">
        <v>2482</v>
      </c>
      <c r="G189" s="232"/>
      <c r="H189" s="235">
        <v>0.224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189</v>
      </c>
      <c r="AU189" s="241" t="s">
        <v>78</v>
      </c>
      <c r="AV189" s="11" t="s">
        <v>78</v>
      </c>
      <c r="AW189" s="11" t="s">
        <v>4</v>
      </c>
      <c r="AX189" s="11" t="s">
        <v>76</v>
      </c>
      <c r="AY189" s="241" t="s">
        <v>130</v>
      </c>
    </row>
    <row r="190" spans="2:65" s="1" customFormat="1" ht="16.5" customHeight="1">
      <c r="B190" s="36"/>
      <c r="C190" s="203" t="s">
        <v>410</v>
      </c>
      <c r="D190" s="203" t="s">
        <v>134</v>
      </c>
      <c r="E190" s="204" t="s">
        <v>455</v>
      </c>
      <c r="F190" s="205" t="s">
        <v>456</v>
      </c>
      <c r="G190" s="206" t="s">
        <v>258</v>
      </c>
      <c r="H190" s="207">
        <v>6</v>
      </c>
      <c r="I190" s="208"/>
      <c r="J190" s="209">
        <f>ROUND(I190*H190,2)</f>
        <v>0</v>
      </c>
      <c r="K190" s="205" t="s">
        <v>138</v>
      </c>
      <c r="L190" s="41"/>
      <c r="M190" s="210" t="s">
        <v>1</v>
      </c>
      <c r="N190" s="211" t="s">
        <v>39</v>
      </c>
      <c r="O190" s="77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5" t="s">
        <v>397</v>
      </c>
      <c r="AT190" s="15" t="s">
        <v>134</v>
      </c>
      <c r="AU190" s="15" t="s">
        <v>78</v>
      </c>
      <c r="AY190" s="15" t="s">
        <v>130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5" t="s">
        <v>76</v>
      </c>
      <c r="BK190" s="214">
        <f>ROUND(I190*H190,2)</f>
        <v>0</v>
      </c>
      <c r="BL190" s="15" t="s">
        <v>397</v>
      </c>
      <c r="BM190" s="15" t="s">
        <v>2484</v>
      </c>
    </row>
    <row r="191" spans="2:47" s="1" customFormat="1" ht="12">
      <c r="B191" s="36"/>
      <c r="C191" s="37"/>
      <c r="D191" s="215" t="s">
        <v>141</v>
      </c>
      <c r="E191" s="37"/>
      <c r="F191" s="216" t="s">
        <v>458</v>
      </c>
      <c r="G191" s="37"/>
      <c r="H191" s="37"/>
      <c r="I191" s="129"/>
      <c r="J191" s="37"/>
      <c r="K191" s="37"/>
      <c r="L191" s="41"/>
      <c r="M191" s="217"/>
      <c r="N191" s="77"/>
      <c r="O191" s="77"/>
      <c r="P191" s="77"/>
      <c r="Q191" s="77"/>
      <c r="R191" s="77"/>
      <c r="S191" s="77"/>
      <c r="T191" s="78"/>
      <c r="AT191" s="15" t="s">
        <v>141</v>
      </c>
      <c r="AU191" s="15" t="s">
        <v>78</v>
      </c>
    </row>
    <row r="192" spans="2:65" s="1" customFormat="1" ht="16.5" customHeight="1">
      <c r="B192" s="36"/>
      <c r="C192" s="221" t="s">
        <v>481</v>
      </c>
      <c r="D192" s="221" t="s">
        <v>178</v>
      </c>
      <c r="E192" s="222" t="s">
        <v>837</v>
      </c>
      <c r="F192" s="223" t="s">
        <v>838</v>
      </c>
      <c r="G192" s="224" t="s">
        <v>258</v>
      </c>
      <c r="H192" s="225">
        <v>6</v>
      </c>
      <c r="I192" s="226"/>
      <c r="J192" s="227">
        <f>ROUND(I192*H192,2)</f>
        <v>0</v>
      </c>
      <c r="K192" s="223" t="s">
        <v>138</v>
      </c>
      <c r="L192" s="228"/>
      <c r="M192" s="229" t="s">
        <v>1</v>
      </c>
      <c r="N192" s="230" t="s">
        <v>39</v>
      </c>
      <c r="O192" s="77"/>
      <c r="P192" s="212">
        <f>O192*H192</f>
        <v>0</v>
      </c>
      <c r="Q192" s="212">
        <v>5E-05</v>
      </c>
      <c r="R192" s="212">
        <f>Q192*H192</f>
        <v>0.00030000000000000003</v>
      </c>
      <c r="S192" s="212">
        <v>0</v>
      </c>
      <c r="T192" s="213">
        <f>S192*H192</f>
        <v>0</v>
      </c>
      <c r="AR192" s="15" t="s">
        <v>408</v>
      </c>
      <c r="AT192" s="15" t="s">
        <v>178</v>
      </c>
      <c r="AU192" s="15" t="s">
        <v>78</v>
      </c>
      <c r="AY192" s="15" t="s">
        <v>130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5" t="s">
        <v>76</v>
      </c>
      <c r="BK192" s="214">
        <f>ROUND(I192*H192,2)</f>
        <v>0</v>
      </c>
      <c r="BL192" s="15" t="s">
        <v>397</v>
      </c>
      <c r="BM192" s="15" t="s">
        <v>2485</v>
      </c>
    </row>
    <row r="193" spans="2:47" s="1" customFormat="1" ht="12">
      <c r="B193" s="36"/>
      <c r="C193" s="37"/>
      <c r="D193" s="215" t="s">
        <v>141</v>
      </c>
      <c r="E193" s="37"/>
      <c r="F193" s="216" t="s">
        <v>838</v>
      </c>
      <c r="G193" s="37"/>
      <c r="H193" s="37"/>
      <c r="I193" s="129"/>
      <c r="J193" s="37"/>
      <c r="K193" s="37"/>
      <c r="L193" s="41"/>
      <c r="M193" s="217"/>
      <c r="N193" s="77"/>
      <c r="O193" s="77"/>
      <c r="P193" s="77"/>
      <c r="Q193" s="77"/>
      <c r="R193" s="77"/>
      <c r="S193" s="77"/>
      <c r="T193" s="78"/>
      <c r="AT193" s="15" t="s">
        <v>141</v>
      </c>
      <c r="AU193" s="15" t="s">
        <v>78</v>
      </c>
    </row>
    <row r="194" spans="2:65" s="1" customFormat="1" ht="16.5" customHeight="1">
      <c r="B194" s="36"/>
      <c r="C194" s="203" t="s">
        <v>486</v>
      </c>
      <c r="D194" s="203" t="s">
        <v>134</v>
      </c>
      <c r="E194" s="204" t="s">
        <v>2486</v>
      </c>
      <c r="F194" s="205" t="s">
        <v>2487</v>
      </c>
      <c r="G194" s="206" t="s">
        <v>258</v>
      </c>
      <c r="H194" s="207">
        <v>2</v>
      </c>
      <c r="I194" s="208"/>
      <c r="J194" s="209">
        <f>ROUND(I194*H194,2)</f>
        <v>0</v>
      </c>
      <c r="K194" s="205" t="s">
        <v>138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2488</v>
      </c>
    </row>
    <row r="195" spans="2:47" s="1" customFormat="1" ht="12">
      <c r="B195" s="36"/>
      <c r="C195" s="37"/>
      <c r="D195" s="215" t="s">
        <v>141</v>
      </c>
      <c r="E195" s="37"/>
      <c r="F195" s="216" t="s">
        <v>2489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pans="2:65" s="1" customFormat="1" ht="16.5" customHeight="1">
      <c r="B196" s="36"/>
      <c r="C196" s="221" t="s">
        <v>495</v>
      </c>
      <c r="D196" s="221" t="s">
        <v>178</v>
      </c>
      <c r="E196" s="222" t="s">
        <v>2490</v>
      </c>
      <c r="F196" s="223" t="s">
        <v>2491</v>
      </c>
      <c r="G196" s="224" t="s">
        <v>258</v>
      </c>
      <c r="H196" s="225">
        <v>2</v>
      </c>
      <c r="I196" s="226"/>
      <c r="J196" s="227">
        <f>ROUND(I196*H196,2)</f>
        <v>0</v>
      </c>
      <c r="K196" s="223" t="s">
        <v>138</v>
      </c>
      <c r="L196" s="228"/>
      <c r="M196" s="229" t="s">
        <v>1</v>
      </c>
      <c r="N196" s="230" t="s">
        <v>39</v>
      </c>
      <c r="O196" s="77"/>
      <c r="P196" s="212">
        <f>O196*H196</f>
        <v>0</v>
      </c>
      <c r="Q196" s="212">
        <v>5E-05</v>
      </c>
      <c r="R196" s="212">
        <f>Q196*H196</f>
        <v>0.0001</v>
      </c>
      <c r="S196" s="212">
        <v>0</v>
      </c>
      <c r="T196" s="213">
        <f>S196*H196</f>
        <v>0</v>
      </c>
      <c r="AR196" s="15" t="s">
        <v>408</v>
      </c>
      <c r="AT196" s="15" t="s">
        <v>178</v>
      </c>
      <c r="AU196" s="15" t="s">
        <v>78</v>
      </c>
      <c r="AY196" s="15" t="s">
        <v>130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397</v>
      </c>
      <c r="BM196" s="15" t="s">
        <v>2492</v>
      </c>
    </row>
    <row r="197" spans="2:47" s="1" customFormat="1" ht="12">
      <c r="B197" s="36"/>
      <c r="C197" s="37"/>
      <c r="D197" s="215" t="s">
        <v>141</v>
      </c>
      <c r="E197" s="37"/>
      <c r="F197" s="216" t="s">
        <v>2491</v>
      </c>
      <c r="G197" s="37"/>
      <c r="H197" s="37"/>
      <c r="I197" s="129"/>
      <c r="J197" s="37"/>
      <c r="K197" s="37"/>
      <c r="L197" s="41"/>
      <c r="M197" s="217"/>
      <c r="N197" s="77"/>
      <c r="O197" s="77"/>
      <c r="P197" s="77"/>
      <c r="Q197" s="77"/>
      <c r="R197" s="77"/>
      <c r="S197" s="77"/>
      <c r="T197" s="78"/>
      <c r="AT197" s="15" t="s">
        <v>141</v>
      </c>
      <c r="AU197" s="15" t="s">
        <v>78</v>
      </c>
    </row>
    <row r="198" spans="2:65" s="1" customFormat="1" ht="16.5" customHeight="1">
      <c r="B198" s="36"/>
      <c r="C198" s="203" t="s">
        <v>449</v>
      </c>
      <c r="D198" s="203" t="s">
        <v>134</v>
      </c>
      <c r="E198" s="204" t="s">
        <v>2493</v>
      </c>
      <c r="F198" s="205" t="s">
        <v>2494</v>
      </c>
      <c r="G198" s="206" t="s">
        <v>258</v>
      </c>
      <c r="H198" s="207">
        <v>10</v>
      </c>
      <c r="I198" s="208"/>
      <c r="J198" s="209">
        <f>ROUND(I198*H198,2)</f>
        <v>0</v>
      </c>
      <c r="K198" s="205" t="s">
        <v>138</v>
      </c>
      <c r="L198" s="41"/>
      <c r="M198" s="210" t="s">
        <v>1</v>
      </c>
      <c r="N198" s="211" t="s">
        <v>39</v>
      </c>
      <c r="O198" s="77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5" t="s">
        <v>397</v>
      </c>
      <c r="AT198" s="15" t="s">
        <v>134</v>
      </c>
      <c r="AU198" s="15" t="s">
        <v>78</v>
      </c>
      <c r="AY198" s="15" t="s">
        <v>130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5" t="s">
        <v>76</v>
      </c>
      <c r="BK198" s="214">
        <f>ROUND(I198*H198,2)</f>
        <v>0</v>
      </c>
      <c r="BL198" s="15" t="s">
        <v>397</v>
      </c>
      <c r="BM198" s="15" t="s">
        <v>2495</v>
      </c>
    </row>
    <row r="199" spans="2:47" s="1" customFormat="1" ht="12">
      <c r="B199" s="36"/>
      <c r="C199" s="37"/>
      <c r="D199" s="215" t="s">
        <v>141</v>
      </c>
      <c r="E199" s="37"/>
      <c r="F199" s="216" t="s">
        <v>2496</v>
      </c>
      <c r="G199" s="37"/>
      <c r="H199" s="37"/>
      <c r="I199" s="129"/>
      <c r="J199" s="37"/>
      <c r="K199" s="37"/>
      <c r="L199" s="41"/>
      <c r="M199" s="217"/>
      <c r="N199" s="77"/>
      <c r="O199" s="77"/>
      <c r="P199" s="77"/>
      <c r="Q199" s="77"/>
      <c r="R199" s="77"/>
      <c r="S199" s="77"/>
      <c r="T199" s="78"/>
      <c r="AT199" s="15" t="s">
        <v>141</v>
      </c>
      <c r="AU199" s="15" t="s">
        <v>78</v>
      </c>
    </row>
    <row r="200" spans="2:65" s="1" customFormat="1" ht="16.5" customHeight="1">
      <c r="B200" s="36"/>
      <c r="C200" s="203" t="s">
        <v>472</v>
      </c>
      <c r="D200" s="203" t="s">
        <v>134</v>
      </c>
      <c r="E200" s="204" t="s">
        <v>2497</v>
      </c>
      <c r="F200" s="205" t="s">
        <v>2498</v>
      </c>
      <c r="G200" s="206" t="s">
        <v>258</v>
      </c>
      <c r="H200" s="207">
        <v>49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0.001</v>
      </c>
      <c r="T200" s="213">
        <f>S200*H200</f>
        <v>0.049</v>
      </c>
      <c r="AR200" s="15" t="s">
        <v>397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397</v>
      </c>
      <c r="BM200" s="15" t="s">
        <v>2499</v>
      </c>
    </row>
    <row r="201" spans="2:47" s="1" customFormat="1" ht="12">
      <c r="B201" s="36"/>
      <c r="C201" s="37"/>
      <c r="D201" s="215" t="s">
        <v>141</v>
      </c>
      <c r="E201" s="37"/>
      <c r="F201" s="216" t="s">
        <v>2500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pans="2:51" s="11" customFormat="1" ht="12">
      <c r="B202" s="231"/>
      <c r="C202" s="232"/>
      <c r="D202" s="215" t="s">
        <v>189</v>
      </c>
      <c r="E202" s="233" t="s">
        <v>1</v>
      </c>
      <c r="F202" s="234" t="s">
        <v>2501</v>
      </c>
      <c r="G202" s="232"/>
      <c r="H202" s="235">
        <v>49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189</v>
      </c>
      <c r="AU202" s="241" t="s">
        <v>78</v>
      </c>
      <c r="AV202" s="11" t="s">
        <v>78</v>
      </c>
      <c r="AW202" s="11" t="s">
        <v>31</v>
      </c>
      <c r="AX202" s="11" t="s">
        <v>76</v>
      </c>
      <c r="AY202" s="241" t="s">
        <v>130</v>
      </c>
    </row>
    <row r="203" spans="2:65" s="1" customFormat="1" ht="16.5" customHeight="1">
      <c r="B203" s="36"/>
      <c r="C203" s="203" t="s">
        <v>460</v>
      </c>
      <c r="D203" s="203" t="s">
        <v>134</v>
      </c>
      <c r="E203" s="204" t="s">
        <v>502</v>
      </c>
      <c r="F203" s="205" t="s">
        <v>503</v>
      </c>
      <c r="G203" s="206" t="s">
        <v>258</v>
      </c>
      <c r="H203" s="207">
        <v>28</v>
      </c>
      <c r="I203" s="208"/>
      <c r="J203" s="209">
        <f>ROUND(I203*H203,2)</f>
        <v>0</v>
      </c>
      <c r="K203" s="205" t="s">
        <v>138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2502</v>
      </c>
    </row>
    <row r="204" spans="2:47" s="1" customFormat="1" ht="12">
      <c r="B204" s="36"/>
      <c r="C204" s="37"/>
      <c r="D204" s="215" t="s">
        <v>141</v>
      </c>
      <c r="E204" s="37"/>
      <c r="F204" s="216" t="s">
        <v>505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pans="2:65" s="1" customFormat="1" ht="16.5" customHeight="1">
      <c r="B205" s="36"/>
      <c r="C205" s="221" t="s">
        <v>405</v>
      </c>
      <c r="D205" s="221" t="s">
        <v>178</v>
      </c>
      <c r="E205" s="222" t="s">
        <v>2503</v>
      </c>
      <c r="F205" s="223" t="s">
        <v>2504</v>
      </c>
      <c r="G205" s="224" t="s">
        <v>145</v>
      </c>
      <c r="H205" s="225">
        <v>28</v>
      </c>
      <c r="I205" s="226"/>
      <c r="J205" s="227">
        <f>ROUND(I205*H205,2)</f>
        <v>0</v>
      </c>
      <c r="K205" s="223" t="s">
        <v>1</v>
      </c>
      <c r="L205" s="228"/>
      <c r="M205" s="229" t="s">
        <v>1</v>
      </c>
      <c r="N205" s="230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408</v>
      </c>
      <c r="AT205" s="15" t="s">
        <v>178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2505</v>
      </c>
    </row>
    <row r="206" spans="2:47" s="1" customFormat="1" ht="12">
      <c r="B206" s="36"/>
      <c r="C206" s="37"/>
      <c r="D206" s="215" t="s">
        <v>141</v>
      </c>
      <c r="E206" s="37"/>
      <c r="F206" s="216" t="s">
        <v>2504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pans="2:65" s="1" customFormat="1" ht="16.5" customHeight="1">
      <c r="B207" s="36"/>
      <c r="C207" s="203" t="s">
        <v>501</v>
      </c>
      <c r="D207" s="203" t="s">
        <v>134</v>
      </c>
      <c r="E207" s="204" t="s">
        <v>1929</v>
      </c>
      <c r="F207" s="205" t="s">
        <v>1930</v>
      </c>
      <c r="G207" s="206" t="s">
        <v>258</v>
      </c>
      <c r="H207" s="207">
        <v>1</v>
      </c>
      <c r="I207" s="208"/>
      <c r="J207" s="209">
        <f>ROUND(I207*H207,2)</f>
        <v>0</v>
      </c>
      <c r="K207" s="205" t="s">
        <v>138</v>
      </c>
      <c r="L207" s="41"/>
      <c r="M207" s="210" t="s">
        <v>1</v>
      </c>
      <c r="N207" s="211" t="s">
        <v>39</v>
      </c>
      <c r="O207" s="77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5" t="s">
        <v>397</v>
      </c>
      <c r="AT207" s="15" t="s">
        <v>134</v>
      </c>
      <c r="AU207" s="15" t="s">
        <v>78</v>
      </c>
      <c r="AY207" s="15" t="s">
        <v>130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397</v>
      </c>
      <c r="BM207" s="15" t="s">
        <v>2506</v>
      </c>
    </row>
    <row r="208" spans="2:47" s="1" customFormat="1" ht="12">
      <c r="B208" s="36"/>
      <c r="C208" s="37"/>
      <c r="D208" s="215" t="s">
        <v>141</v>
      </c>
      <c r="E208" s="37"/>
      <c r="F208" s="216" t="s">
        <v>1932</v>
      </c>
      <c r="G208" s="37"/>
      <c r="H208" s="37"/>
      <c r="I208" s="129"/>
      <c r="J208" s="37"/>
      <c r="K208" s="37"/>
      <c r="L208" s="41"/>
      <c r="M208" s="217"/>
      <c r="N208" s="77"/>
      <c r="O208" s="77"/>
      <c r="P208" s="77"/>
      <c r="Q208" s="77"/>
      <c r="R208" s="77"/>
      <c r="S208" s="77"/>
      <c r="T208" s="78"/>
      <c r="AT208" s="15" t="s">
        <v>141</v>
      </c>
      <c r="AU208" s="15" t="s">
        <v>78</v>
      </c>
    </row>
    <row r="209" spans="2:65" s="1" customFormat="1" ht="16.5" customHeight="1">
      <c r="B209" s="36"/>
      <c r="C209" s="203" t="s">
        <v>506</v>
      </c>
      <c r="D209" s="203" t="s">
        <v>134</v>
      </c>
      <c r="E209" s="204" t="s">
        <v>2507</v>
      </c>
      <c r="F209" s="205" t="s">
        <v>2508</v>
      </c>
      <c r="G209" s="206" t="s">
        <v>1936</v>
      </c>
      <c r="H209" s="268"/>
      <c r="I209" s="208"/>
      <c r="J209" s="209">
        <f>ROUND(I209*H209,2)</f>
        <v>0</v>
      </c>
      <c r="K209" s="205" t="s">
        <v>138</v>
      </c>
      <c r="L209" s="41"/>
      <c r="M209" s="210" t="s">
        <v>1</v>
      </c>
      <c r="N209" s="211" t="s">
        <v>39</v>
      </c>
      <c r="O209" s="77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AR209" s="15" t="s">
        <v>397</v>
      </c>
      <c r="AT209" s="15" t="s">
        <v>134</v>
      </c>
      <c r="AU209" s="15" t="s">
        <v>78</v>
      </c>
      <c r="AY209" s="15" t="s">
        <v>130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5" t="s">
        <v>76</v>
      </c>
      <c r="BK209" s="214">
        <f>ROUND(I209*H209,2)</f>
        <v>0</v>
      </c>
      <c r="BL209" s="15" t="s">
        <v>397</v>
      </c>
      <c r="BM209" s="15" t="s">
        <v>2509</v>
      </c>
    </row>
    <row r="210" spans="2:47" s="1" customFormat="1" ht="12">
      <c r="B210" s="36"/>
      <c r="C210" s="37"/>
      <c r="D210" s="215" t="s">
        <v>141</v>
      </c>
      <c r="E210" s="37"/>
      <c r="F210" s="216" t="s">
        <v>2510</v>
      </c>
      <c r="G210" s="37"/>
      <c r="H210" s="37"/>
      <c r="I210" s="129"/>
      <c r="J210" s="37"/>
      <c r="K210" s="37"/>
      <c r="L210" s="41"/>
      <c r="M210" s="217"/>
      <c r="N210" s="77"/>
      <c r="O210" s="77"/>
      <c r="P210" s="77"/>
      <c r="Q210" s="77"/>
      <c r="R210" s="77"/>
      <c r="S210" s="77"/>
      <c r="T210" s="78"/>
      <c r="AT210" s="15" t="s">
        <v>141</v>
      </c>
      <c r="AU210" s="15" t="s">
        <v>78</v>
      </c>
    </row>
    <row r="211" spans="2:65" s="1" customFormat="1" ht="16.5" customHeight="1">
      <c r="B211" s="36"/>
      <c r="C211" s="203" t="s">
        <v>516</v>
      </c>
      <c r="D211" s="203" t="s">
        <v>134</v>
      </c>
      <c r="E211" s="204" t="s">
        <v>1940</v>
      </c>
      <c r="F211" s="205" t="s">
        <v>1941</v>
      </c>
      <c r="G211" s="206" t="s">
        <v>1936</v>
      </c>
      <c r="H211" s="268"/>
      <c r="I211" s="208"/>
      <c r="J211" s="209">
        <f>ROUND(I211*H211,2)</f>
        <v>0</v>
      </c>
      <c r="K211" s="205" t="s">
        <v>138</v>
      </c>
      <c r="L211" s="41"/>
      <c r="M211" s="210" t="s">
        <v>1</v>
      </c>
      <c r="N211" s="211" t="s">
        <v>39</v>
      </c>
      <c r="O211" s="77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AR211" s="15" t="s">
        <v>397</v>
      </c>
      <c r="AT211" s="15" t="s">
        <v>134</v>
      </c>
      <c r="AU211" s="15" t="s">
        <v>78</v>
      </c>
      <c r="AY211" s="15" t="s">
        <v>130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5" t="s">
        <v>76</v>
      </c>
      <c r="BK211" s="214">
        <f>ROUND(I211*H211,2)</f>
        <v>0</v>
      </c>
      <c r="BL211" s="15" t="s">
        <v>397</v>
      </c>
      <c r="BM211" s="15" t="s">
        <v>2511</v>
      </c>
    </row>
    <row r="212" spans="2:47" s="1" customFormat="1" ht="12">
      <c r="B212" s="36"/>
      <c r="C212" s="37"/>
      <c r="D212" s="215" t="s">
        <v>141</v>
      </c>
      <c r="E212" s="37"/>
      <c r="F212" s="216" t="s">
        <v>1943</v>
      </c>
      <c r="G212" s="37"/>
      <c r="H212" s="37"/>
      <c r="I212" s="129"/>
      <c r="J212" s="37"/>
      <c r="K212" s="37"/>
      <c r="L212" s="41"/>
      <c r="M212" s="217"/>
      <c r="N212" s="77"/>
      <c r="O212" s="77"/>
      <c r="P212" s="77"/>
      <c r="Q212" s="77"/>
      <c r="R212" s="77"/>
      <c r="S212" s="77"/>
      <c r="T212" s="78"/>
      <c r="AT212" s="15" t="s">
        <v>141</v>
      </c>
      <c r="AU212" s="15" t="s">
        <v>78</v>
      </c>
    </row>
    <row r="213" spans="2:63" s="10" customFormat="1" ht="22.8" customHeight="1">
      <c r="B213" s="187"/>
      <c r="C213" s="188"/>
      <c r="D213" s="189" t="s">
        <v>67</v>
      </c>
      <c r="E213" s="201" t="s">
        <v>1944</v>
      </c>
      <c r="F213" s="201" t="s">
        <v>1945</v>
      </c>
      <c r="G213" s="188"/>
      <c r="H213" s="188"/>
      <c r="I213" s="191"/>
      <c r="J213" s="202">
        <f>BK213</f>
        <v>0</v>
      </c>
      <c r="K213" s="188"/>
      <c r="L213" s="193"/>
      <c r="M213" s="194"/>
      <c r="N213" s="195"/>
      <c r="O213" s="195"/>
      <c r="P213" s="196">
        <f>SUM(P214:P225)</f>
        <v>0</v>
      </c>
      <c r="Q213" s="195"/>
      <c r="R213" s="196">
        <f>SUM(R214:R225)</f>
        <v>0</v>
      </c>
      <c r="S213" s="195"/>
      <c r="T213" s="197">
        <f>SUM(T214:T225)</f>
        <v>0</v>
      </c>
      <c r="AR213" s="198" t="s">
        <v>78</v>
      </c>
      <c r="AT213" s="199" t="s">
        <v>67</v>
      </c>
      <c r="AU213" s="199" t="s">
        <v>76</v>
      </c>
      <c r="AY213" s="198" t="s">
        <v>130</v>
      </c>
      <c r="BK213" s="200">
        <f>SUM(BK214:BK225)</f>
        <v>0</v>
      </c>
    </row>
    <row r="214" spans="2:65" s="1" customFormat="1" ht="16.5" customHeight="1">
      <c r="B214" s="36"/>
      <c r="C214" s="203" t="s">
        <v>1140</v>
      </c>
      <c r="D214" s="203" t="s">
        <v>134</v>
      </c>
      <c r="E214" s="204" t="s">
        <v>1947</v>
      </c>
      <c r="F214" s="205" t="s">
        <v>1948</v>
      </c>
      <c r="G214" s="206" t="s">
        <v>137</v>
      </c>
      <c r="H214" s="207">
        <v>10</v>
      </c>
      <c r="I214" s="208"/>
      <c r="J214" s="209">
        <f>ROUND(I214*H214,2)</f>
        <v>0</v>
      </c>
      <c r="K214" s="205" t="s">
        <v>1</v>
      </c>
      <c r="L214" s="41"/>
      <c r="M214" s="210" t="s">
        <v>1</v>
      </c>
      <c r="N214" s="211" t="s">
        <v>39</v>
      </c>
      <c r="O214" s="77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5" t="s">
        <v>397</v>
      </c>
      <c r="AT214" s="15" t="s">
        <v>134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2512</v>
      </c>
    </row>
    <row r="215" spans="2:47" s="1" customFormat="1" ht="12">
      <c r="B215" s="36"/>
      <c r="C215" s="37"/>
      <c r="D215" s="215" t="s">
        <v>141</v>
      </c>
      <c r="E215" s="37"/>
      <c r="F215" s="216" t="s">
        <v>1950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pans="2:65" s="1" customFormat="1" ht="16.5" customHeight="1">
      <c r="B216" s="36"/>
      <c r="C216" s="203" t="s">
        <v>1145</v>
      </c>
      <c r="D216" s="203" t="s">
        <v>134</v>
      </c>
      <c r="E216" s="204" t="s">
        <v>1952</v>
      </c>
      <c r="F216" s="205" t="s">
        <v>1953</v>
      </c>
      <c r="G216" s="206" t="s">
        <v>1954</v>
      </c>
      <c r="H216" s="207">
        <v>248</v>
      </c>
      <c r="I216" s="208"/>
      <c r="J216" s="209">
        <f>ROUND(I216*H216,2)</f>
        <v>0</v>
      </c>
      <c r="K216" s="205" t="s">
        <v>1</v>
      </c>
      <c r="L216" s="41"/>
      <c r="M216" s="210" t="s">
        <v>1</v>
      </c>
      <c r="N216" s="211" t="s">
        <v>39</v>
      </c>
      <c r="O216" s="77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5" t="s">
        <v>397</v>
      </c>
      <c r="AT216" s="15" t="s">
        <v>134</v>
      </c>
      <c r="AU216" s="15" t="s">
        <v>78</v>
      </c>
      <c r="AY216" s="15" t="s">
        <v>130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5" t="s">
        <v>76</v>
      </c>
      <c r="BK216" s="214">
        <f>ROUND(I216*H216,2)</f>
        <v>0</v>
      </c>
      <c r="BL216" s="15" t="s">
        <v>397</v>
      </c>
      <c r="BM216" s="15" t="s">
        <v>2513</v>
      </c>
    </row>
    <row r="217" spans="2:47" s="1" customFormat="1" ht="12">
      <c r="B217" s="36"/>
      <c r="C217" s="37"/>
      <c r="D217" s="215" t="s">
        <v>141</v>
      </c>
      <c r="E217" s="37"/>
      <c r="F217" s="216" t="s">
        <v>1950</v>
      </c>
      <c r="G217" s="37"/>
      <c r="H217" s="37"/>
      <c r="I217" s="129"/>
      <c r="J217" s="37"/>
      <c r="K217" s="37"/>
      <c r="L217" s="41"/>
      <c r="M217" s="217"/>
      <c r="N217" s="77"/>
      <c r="O217" s="77"/>
      <c r="P217" s="77"/>
      <c r="Q217" s="77"/>
      <c r="R217" s="77"/>
      <c r="S217" s="77"/>
      <c r="T217" s="78"/>
      <c r="AT217" s="15" t="s">
        <v>141</v>
      </c>
      <c r="AU217" s="15" t="s">
        <v>78</v>
      </c>
    </row>
    <row r="218" spans="2:65" s="1" customFormat="1" ht="16.5" customHeight="1">
      <c r="B218" s="36"/>
      <c r="C218" s="203" t="s">
        <v>1248</v>
      </c>
      <c r="D218" s="203" t="s">
        <v>134</v>
      </c>
      <c r="E218" s="204" t="s">
        <v>1957</v>
      </c>
      <c r="F218" s="205" t="s">
        <v>1958</v>
      </c>
      <c r="G218" s="206" t="s">
        <v>137</v>
      </c>
      <c r="H218" s="207">
        <v>1</v>
      </c>
      <c r="I218" s="208"/>
      <c r="J218" s="209">
        <f>ROUND(I218*H218,2)</f>
        <v>0</v>
      </c>
      <c r="K218" s="205" t="s">
        <v>1</v>
      </c>
      <c r="L218" s="41"/>
      <c r="M218" s="210" t="s">
        <v>1</v>
      </c>
      <c r="N218" s="211" t="s">
        <v>39</v>
      </c>
      <c r="O218" s="77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5" t="s">
        <v>397</v>
      </c>
      <c r="AT218" s="15" t="s">
        <v>134</v>
      </c>
      <c r="AU218" s="15" t="s">
        <v>78</v>
      </c>
      <c r="AY218" s="15" t="s">
        <v>130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5" t="s">
        <v>76</v>
      </c>
      <c r="BK218" s="214">
        <f>ROUND(I218*H218,2)</f>
        <v>0</v>
      </c>
      <c r="BL218" s="15" t="s">
        <v>397</v>
      </c>
      <c r="BM218" s="15" t="s">
        <v>2514</v>
      </c>
    </row>
    <row r="219" spans="2:47" s="1" customFormat="1" ht="12">
      <c r="B219" s="36"/>
      <c r="C219" s="37"/>
      <c r="D219" s="215" t="s">
        <v>141</v>
      </c>
      <c r="E219" s="37"/>
      <c r="F219" s="216" t="s">
        <v>1950</v>
      </c>
      <c r="G219" s="37"/>
      <c r="H219" s="37"/>
      <c r="I219" s="129"/>
      <c r="J219" s="37"/>
      <c r="K219" s="37"/>
      <c r="L219" s="41"/>
      <c r="M219" s="217"/>
      <c r="N219" s="77"/>
      <c r="O219" s="77"/>
      <c r="P219" s="77"/>
      <c r="Q219" s="77"/>
      <c r="R219" s="77"/>
      <c r="S219" s="77"/>
      <c r="T219" s="78"/>
      <c r="AT219" s="15" t="s">
        <v>141</v>
      </c>
      <c r="AU219" s="15" t="s">
        <v>78</v>
      </c>
    </row>
    <row r="220" spans="2:65" s="1" customFormat="1" ht="16.5" customHeight="1">
      <c r="B220" s="36"/>
      <c r="C220" s="203" t="s">
        <v>1375</v>
      </c>
      <c r="D220" s="203" t="s">
        <v>134</v>
      </c>
      <c r="E220" s="204" t="s">
        <v>1961</v>
      </c>
      <c r="F220" s="205" t="s">
        <v>1962</v>
      </c>
      <c r="G220" s="206" t="s">
        <v>137</v>
      </c>
      <c r="H220" s="207">
        <v>2</v>
      </c>
      <c r="I220" s="208"/>
      <c r="J220" s="209">
        <f>ROUND(I220*H220,2)</f>
        <v>0</v>
      </c>
      <c r="K220" s="205" t="s">
        <v>1</v>
      </c>
      <c r="L220" s="41"/>
      <c r="M220" s="210" t="s">
        <v>1</v>
      </c>
      <c r="N220" s="211" t="s">
        <v>39</v>
      </c>
      <c r="O220" s="77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AR220" s="15" t="s">
        <v>397</v>
      </c>
      <c r="AT220" s="15" t="s">
        <v>134</v>
      </c>
      <c r="AU220" s="15" t="s">
        <v>78</v>
      </c>
      <c r="AY220" s="15" t="s">
        <v>130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5" t="s">
        <v>76</v>
      </c>
      <c r="BK220" s="214">
        <f>ROUND(I220*H220,2)</f>
        <v>0</v>
      </c>
      <c r="BL220" s="15" t="s">
        <v>397</v>
      </c>
      <c r="BM220" s="15" t="s">
        <v>2515</v>
      </c>
    </row>
    <row r="221" spans="2:47" s="1" customFormat="1" ht="12">
      <c r="B221" s="36"/>
      <c r="C221" s="37"/>
      <c r="D221" s="215" t="s">
        <v>141</v>
      </c>
      <c r="E221" s="37"/>
      <c r="F221" s="216" t="s">
        <v>1950</v>
      </c>
      <c r="G221" s="37"/>
      <c r="H221" s="37"/>
      <c r="I221" s="129"/>
      <c r="J221" s="37"/>
      <c r="K221" s="37"/>
      <c r="L221" s="41"/>
      <c r="M221" s="217"/>
      <c r="N221" s="77"/>
      <c r="O221" s="77"/>
      <c r="P221" s="77"/>
      <c r="Q221" s="77"/>
      <c r="R221" s="77"/>
      <c r="S221" s="77"/>
      <c r="T221" s="78"/>
      <c r="AT221" s="15" t="s">
        <v>141</v>
      </c>
      <c r="AU221" s="15" t="s">
        <v>78</v>
      </c>
    </row>
    <row r="222" spans="2:65" s="1" customFormat="1" ht="16.5" customHeight="1">
      <c r="B222" s="36"/>
      <c r="C222" s="203" t="s">
        <v>1384</v>
      </c>
      <c r="D222" s="203" t="s">
        <v>134</v>
      </c>
      <c r="E222" s="204" t="s">
        <v>2516</v>
      </c>
      <c r="F222" s="205" t="s">
        <v>1971</v>
      </c>
      <c r="G222" s="206" t="s">
        <v>137</v>
      </c>
      <c r="H222" s="207">
        <v>1</v>
      </c>
      <c r="I222" s="208"/>
      <c r="J222" s="209">
        <f>ROUND(I222*H222,2)</f>
        <v>0</v>
      </c>
      <c r="K222" s="205" t="s">
        <v>1</v>
      </c>
      <c r="L222" s="41"/>
      <c r="M222" s="210" t="s">
        <v>1</v>
      </c>
      <c r="N222" s="211" t="s">
        <v>39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397</v>
      </c>
      <c r="AT222" s="15" t="s">
        <v>134</v>
      </c>
      <c r="AU222" s="15" t="s">
        <v>78</v>
      </c>
      <c r="AY222" s="15" t="s">
        <v>130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76</v>
      </c>
      <c r="BK222" s="214">
        <f>ROUND(I222*H222,2)</f>
        <v>0</v>
      </c>
      <c r="BL222" s="15" t="s">
        <v>397</v>
      </c>
      <c r="BM222" s="15" t="s">
        <v>2517</v>
      </c>
    </row>
    <row r="223" spans="2:47" s="1" customFormat="1" ht="12">
      <c r="B223" s="36"/>
      <c r="C223" s="37"/>
      <c r="D223" s="215" t="s">
        <v>141</v>
      </c>
      <c r="E223" s="37"/>
      <c r="F223" s="216" t="s">
        <v>1950</v>
      </c>
      <c r="G223" s="37"/>
      <c r="H223" s="37"/>
      <c r="I223" s="129"/>
      <c r="J223" s="37"/>
      <c r="K223" s="37"/>
      <c r="L223" s="41"/>
      <c r="M223" s="217"/>
      <c r="N223" s="77"/>
      <c r="O223" s="77"/>
      <c r="P223" s="77"/>
      <c r="Q223" s="77"/>
      <c r="R223" s="77"/>
      <c r="S223" s="77"/>
      <c r="T223" s="78"/>
      <c r="AT223" s="15" t="s">
        <v>141</v>
      </c>
      <c r="AU223" s="15" t="s">
        <v>78</v>
      </c>
    </row>
    <row r="224" spans="2:65" s="1" customFormat="1" ht="16.5" customHeight="1">
      <c r="B224" s="36"/>
      <c r="C224" s="203" t="s">
        <v>1377</v>
      </c>
      <c r="D224" s="203" t="s">
        <v>134</v>
      </c>
      <c r="E224" s="204" t="s">
        <v>1978</v>
      </c>
      <c r="F224" s="205" t="s">
        <v>1979</v>
      </c>
      <c r="G224" s="206" t="s">
        <v>1954</v>
      </c>
      <c r="H224" s="207">
        <v>185</v>
      </c>
      <c r="I224" s="208"/>
      <c r="J224" s="209">
        <f>ROUND(I224*H224,2)</f>
        <v>0</v>
      </c>
      <c r="K224" s="205" t="s">
        <v>1</v>
      </c>
      <c r="L224" s="41"/>
      <c r="M224" s="210" t="s">
        <v>1</v>
      </c>
      <c r="N224" s="211" t="s">
        <v>39</v>
      </c>
      <c r="O224" s="77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15" t="s">
        <v>397</v>
      </c>
      <c r="AT224" s="15" t="s">
        <v>134</v>
      </c>
      <c r="AU224" s="15" t="s">
        <v>78</v>
      </c>
      <c r="AY224" s="15" t="s">
        <v>130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76</v>
      </c>
      <c r="BK224" s="214">
        <f>ROUND(I224*H224,2)</f>
        <v>0</v>
      </c>
      <c r="BL224" s="15" t="s">
        <v>397</v>
      </c>
      <c r="BM224" s="15" t="s">
        <v>2518</v>
      </c>
    </row>
    <row r="225" spans="2:47" s="1" customFormat="1" ht="12">
      <c r="B225" s="36"/>
      <c r="C225" s="37"/>
      <c r="D225" s="215" t="s">
        <v>141</v>
      </c>
      <c r="E225" s="37"/>
      <c r="F225" s="216" t="s">
        <v>1950</v>
      </c>
      <c r="G225" s="37"/>
      <c r="H225" s="37"/>
      <c r="I225" s="129"/>
      <c r="J225" s="37"/>
      <c r="K225" s="37"/>
      <c r="L225" s="41"/>
      <c r="M225" s="217"/>
      <c r="N225" s="77"/>
      <c r="O225" s="77"/>
      <c r="P225" s="77"/>
      <c r="Q225" s="77"/>
      <c r="R225" s="77"/>
      <c r="S225" s="77"/>
      <c r="T225" s="78"/>
      <c r="AT225" s="15" t="s">
        <v>141</v>
      </c>
      <c r="AU225" s="15" t="s">
        <v>78</v>
      </c>
    </row>
    <row r="226" spans="2:63" s="10" customFormat="1" ht="22.8" customHeight="1">
      <c r="B226" s="187"/>
      <c r="C226" s="188"/>
      <c r="D226" s="189" t="s">
        <v>67</v>
      </c>
      <c r="E226" s="201" t="s">
        <v>1986</v>
      </c>
      <c r="F226" s="201" t="s">
        <v>1987</v>
      </c>
      <c r="G226" s="188"/>
      <c r="H226" s="188"/>
      <c r="I226" s="191"/>
      <c r="J226" s="202">
        <f>BK226</f>
        <v>0</v>
      </c>
      <c r="K226" s="188"/>
      <c r="L226" s="193"/>
      <c r="M226" s="194"/>
      <c r="N226" s="195"/>
      <c r="O226" s="195"/>
      <c r="P226" s="196">
        <f>SUM(P227:P252)</f>
        <v>0</v>
      </c>
      <c r="Q226" s="195"/>
      <c r="R226" s="196">
        <f>SUM(R227:R252)</f>
        <v>0.34385</v>
      </c>
      <c r="S226" s="195"/>
      <c r="T226" s="197">
        <f>SUM(T227:T252)</f>
        <v>0.6745</v>
      </c>
      <c r="AR226" s="198" t="s">
        <v>78</v>
      </c>
      <c r="AT226" s="199" t="s">
        <v>67</v>
      </c>
      <c r="AU226" s="199" t="s">
        <v>76</v>
      </c>
      <c r="AY226" s="198" t="s">
        <v>130</v>
      </c>
      <c r="BK226" s="200">
        <f>SUM(BK227:BK252)</f>
        <v>0</v>
      </c>
    </row>
    <row r="227" spans="2:65" s="1" customFormat="1" ht="16.5" customHeight="1">
      <c r="B227" s="36"/>
      <c r="C227" s="203" t="s">
        <v>236</v>
      </c>
      <c r="D227" s="203" t="s">
        <v>134</v>
      </c>
      <c r="E227" s="204" t="s">
        <v>2519</v>
      </c>
      <c r="F227" s="205" t="s">
        <v>2520</v>
      </c>
      <c r="G227" s="206" t="s">
        <v>258</v>
      </c>
      <c r="H227" s="207">
        <v>1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0.05</v>
      </c>
      <c r="R227" s="212">
        <f>Q227*H227</f>
        <v>0.05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2521</v>
      </c>
    </row>
    <row r="228" spans="2:47" s="1" customFormat="1" ht="12">
      <c r="B228" s="36"/>
      <c r="C228" s="37"/>
      <c r="D228" s="215" t="s">
        <v>141</v>
      </c>
      <c r="E228" s="37"/>
      <c r="F228" s="216" t="s">
        <v>2522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pans="2:65" s="1" customFormat="1" ht="16.5" customHeight="1">
      <c r="B229" s="36"/>
      <c r="C229" s="203" t="s">
        <v>243</v>
      </c>
      <c r="D229" s="203" t="s">
        <v>134</v>
      </c>
      <c r="E229" s="204" t="s">
        <v>2523</v>
      </c>
      <c r="F229" s="205" t="s">
        <v>2524</v>
      </c>
      <c r="G229" s="206" t="s">
        <v>258</v>
      </c>
      <c r="H229" s="207">
        <v>6</v>
      </c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0.001</v>
      </c>
      <c r="T229" s="213">
        <f>S229*H229</f>
        <v>0.006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2525</v>
      </c>
    </row>
    <row r="230" spans="2:47" s="1" customFormat="1" ht="12">
      <c r="B230" s="36"/>
      <c r="C230" s="37"/>
      <c r="D230" s="215" t="s">
        <v>141</v>
      </c>
      <c r="E230" s="37"/>
      <c r="F230" s="216" t="s">
        <v>2526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pans="2:65" s="1" customFormat="1" ht="16.5" customHeight="1">
      <c r="B231" s="36"/>
      <c r="C231" s="203" t="s">
        <v>255</v>
      </c>
      <c r="D231" s="203" t="s">
        <v>134</v>
      </c>
      <c r="E231" s="204" t="s">
        <v>2527</v>
      </c>
      <c r="F231" s="205" t="s">
        <v>2528</v>
      </c>
      <c r="G231" s="206" t="s">
        <v>258</v>
      </c>
      <c r="H231" s="207">
        <v>10</v>
      </c>
      <c r="I231" s="208"/>
      <c r="J231" s="209">
        <f>ROUND(I231*H231,2)</f>
        <v>0</v>
      </c>
      <c r="K231" s="205" t="s">
        <v>138</v>
      </c>
      <c r="L231" s="41"/>
      <c r="M231" s="210" t="s">
        <v>1</v>
      </c>
      <c r="N231" s="211" t="s">
        <v>39</v>
      </c>
      <c r="O231" s="77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AR231" s="15" t="s">
        <v>397</v>
      </c>
      <c r="AT231" s="15" t="s">
        <v>134</v>
      </c>
      <c r="AU231" s="15" t="s">
        <v>78</v>
      </c>
      <c r="AY231" s="15" t="s">
        <v>130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5" t="s">
        <v>76</v>
      </c>
      <c r="BK231" s="214">
        <f>ROUND(I231*H231,2)</f>
        <v>0</v>
      </c>
      <c r="BL231" s="15" t="s">
        <v>397</v>
      </c>
      <c r="BM231" s="15" t="s">
        <v>2529</v>
      </c>
    </row>
    <row r="232" spans="2:47" s="1" customFormat="1" ht="12">
      <c r="B232" s="36"/>
      <c r="C232" s="37"/>
      <c r="D232" s="215" t="s">
        <v>141</v>
      </c>
      <c r="E232" s="37"/>
      <c r="F232" s="216" t="s">
        <v>2530</v>
      </c>
      <c r="G232" s="37"/>
      <c r="H232" s="37"/>
      <c r="I232" s="129"/>
      <c r="J232" s="37"/>
      <c r="K232" s="37"/>
      <c r="L232" s="41"/>
      <c r="M232" s="217"/>
      <c r="N232" s="77"/>
      <c r="O232" s="77"/>
      <c r="P232" s="77"/>
      <c r="Q232" s="77"/>
      <c r="R232" s="77"/>
      <c r="S232" s="77"/>
      <c r="T232" s="78"/>
      <c r="AT232" s="15" t="s">
        <v>141</v>
      </c>
      <c r="AU232" s="15" t="s">
        <v>78</v>
      </c>
    </row>
    <row r="233" spans="2:65" s="1" customFormat="1" ht="16.5" customHeight="1">
      <c r="B233" s="36"/>
      <c r="C233" s="203" t="s">
        <v>1220</v>
      </c>
      <c r="D233" s="203" t="s">
        <v>134</v>
      </c>
      <c r="E233" s="204" t="s">
        <v>2531</v>
      </c>
      <c r="F233" s="205" t="s">
        <v>2532</v>
      </c>
      <c r="G233" s="206" t="s">
        <v>258</v>
      </c>
      <c r="H233" s="207">
        <v>1</v>
      </c>
      <c r="I233" s="208"/>
      <c r="J233" s="209">
        <f>ROUND(I233*H233,2)</f>
        <v>0</v>
      </c>
      <c r="K233" s="205" t="s">
        <v>1</v>
      </c>
      <c r="L233" s="41"/>
      <c r="M233" s="210" t="s">
        <v>1</v>
      </c>
      <c r="N233" s="211" t="s">
        <v>39</v>
      </c>
      <c r="O233" s="77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15" t="s">
        <v>397</v>
      </c>
      <c r="AT233" s="15" t="s">
        <v>134</v>
      </c>
      <c r="AU233" s="15" t="s">
        <v>78</v>
      </c>
      <c r="AY233" s="15" t="s">
        <v>130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5" t="s">
        <v>76</v>
      </c>
      <c r="BK233" s="214">
        <f>ROUND(I233*H233,2)</f>
        <v>0</v>
      </c>
      <c r="BL233" s="15" t="s">
        <v>397</v>
      </c>
      <c r="BM233" s="15" t="s">
        <v>2533</v>
      </c>
    </row>
    <row r="234" spans="2:47" s="1" customFormat="1" ht="12">
      <c r="B234" s="36"/>
      <c r="C234" s="37"/>
      <c r="D234" s="215" t="s">
        <v>141</v>
      </c>
      <c r="E234" s="37"/>
      <c r="F234" s="216" t="s">
        <v>2534</v>
      </c>
      <c r="G234" s="37"/>
      <c r="H234" s="37"/>
      <c r="I234" s="129"/>
      <c r="J234" s="37"/>
      <c r="K234" s="37"/>
      <c r="L234" s="41"/>
      <c r="M234" s="217"/>
      <c r="N234" s="77"/>
      <c r="O234" s="77"/>
      <c r="P234" s="77"/>
      <c r="Q234" s="77"/>
      <c r="R234" s="77"/>
      <c r="S234" s="77"/>
      <c r="T234" s="78"/>
      <c r="AT234" s="15" t="s">
        <v>141</v>
      </c>
      <c r="AU234" s="15" t="s">
        <v>78</v>
      </c>
    </row>
    <row r="235" spans="2:65" s="1" customFormat="1" ht="16.5" customHeight="1">
      <c r="B235" s="36"/>
      <c r="C235" s="203" t="s">
        <v>1224</v>
      </c>
      <c r="D235" s="203" t="s">
        <v>134</v>
      </c>
      <c r="E235" s="204" t="s">
        <v>2535</v>
      </c>
      <c r="F235" s="205" t="s">
        <v>2536</v>
      </c>
      <c r="G235" s="206" t="s">
        <v>258</v>
      </c>
      <c r="H235" s="207">
        <v>1</v>
      </c>
      <c r="I235" s="208"/>
      <c r="J235" s="209">
        <f>ROUND(I235*H235,2)</f>
        <v>0</v>
      </c>
      <c r="K235" s="205" t="s">
        <v>1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397</v>
      </c>
      <c r="AT235" s="15" t="s">
        <v>134</v>
      </c>
      <c r="AU235" s="15" t="s">
        <v>78</v>
      </c>
      <c r="AY235" s="15" t="s">
        <v>130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397</v>
      </c>
      <c r="BM235" s="15" t="s">
        <v>2537</v>
      </c>
    </row>
    <row r="236" spans="2:47" s="1" customFormat="1" ht="12">
      <c r="B236" s="36"/>
      <c r="C236" s="37"/>
      <c r="D236" s="215" t="s">
        <v>141</v>
      </c>
      <c r="E236" s="37"/>
      <c r="F236" s="216" t="s">
        <v>2538</v>
      </c>
      <c r="G236" s="37"/>
      <c r="H236" s="37"/>
      <c r="I236" s="129"/>
      <c r="J236" s="37"/>
      <c r="K236" s="37"/>
      <c r="L236" s="41"/>
      <c r="M236" s="217"/>
      <c r="N236" s="77"/>
      <c r="O236" s="77"/>
      <c r="P236" s="77"/>
      <c r="Q236" s="77"/>
      <c r="R236" s="77"/>
      <c r="S236" s="77"/>
      <c r="T236" s="78"/>
      <c r="AT236" s="15" t="s">
        <v>141</v>
      </c>
      <c r="AU236" s="15" t="s">
        <v>78</v>
      </c>
    </row>
    <row r="237" spans="2:65" s="1" customFormat="1" ht="16.5" customHeight="1">
      <c r="B237" s="36"/>
      <c r="C237" s="203" t="s">
        <v>261</v>
      </c>
      <c r="D237" s="203" t="s">
        <v>134</v>
      </c>
      <c r="E237" s="204" t="s">
        <v>2539</v>
      </c>
      <c r="F237" s="205" t="s">
        <v>2540</v>
      </c>
      <c r="G237" s="206" t="s">
        <v>186</v>
      </c>
      <c r="H237" s="207">
        <v>8.2</v>
      </c>
      <c r="I237" s="208"/>
      <c r="J237" s="209">
        <f>ROUND(I237*H237,2)</f>
        <v>0</v>
      </c>
      <c r="K237" s="205" t="s">
        <v>138</v>
      </c>
      <c r="L237" s="41"/>
      <c r="M237" s="210" t="s">
        <v>1</v>
      </c>
      <c r="N237" s="211" t="s">
        <v>39</v>
      </c>
      <c r="O237" s="77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AR237" s="15" t="s">
        <v>397</v>
      </c>
      <c r="AT237" s="15" t="s">
        <v>134</v>
      </c>
      <c r="AU237" s="15" t="s">
        <v>78</v>
      </c>
      <c r="AY237" s="15" t="s">
        <v>130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5" t="s">
        <v>76</v>
      </c>
      <c r="BK237" s="214">
        <f>ROUND(I237*H237,2)</f>
        <v>0</v>
      </c>
      <c r="BL237" s="15" t="s">
        <v>397</v>
      </c>
      <c r="BM237" s="15" t="s">
        <v>2541</v>
      </c>
    </row>
    <row r="238" spans="2:47" s="1" customFormat="1" ht="12">
      <c r="B238" s="36"/>
      <c r="C238" s="37"/>
      <c r="D238" s="215" t="s">
        <v>141</v>
      </c>
      <c r="E238" s="37"/>
      <c r="F238" s="216" t="s">
        <v>2542</v>
      </c>
      <c r="G238" s="37"/>
      <c r="H238" s="37"/>
      <c r="I238" s="129"/>
      <c r="J238" s="37"/>
      <c r="K238" s="37"/>
      <c r="L238" s="41"/>
      <c r="M238" s="217"/>
      <c r="N238" s="77"/>
      <c r="O238" s="77"/>
      <c r="P238" s="77"/>
      <c r="Q238" s="77"/>
      <c r="R238" s="77"/>
      <c r="S238" s="77"/>
      <c r="T238" s="78"/>
      <c r="AT238" s="15" t="s">
        <v>141</v>
      </c>
      <c r="AU238" s="15" t="s">
        <v>78</v>
      </c>
    </row>
    <row r="239" spans="2:65" s="1" customFormat="1" ht="16.5" customHeight="1">
      <c r="B239" s="36"/>
      <c r="C239" s="203" t="s">
        <v>7</v>
      </c>
      <c r="D239" s="203" t="s">
        <v>134</v>
      </c>
      <c r="E239" s="204" t="s">
        <v>2543</v>
      </c>
      <c r="F239" s="205" t="s">
        <v>2544</v>
      </c>
      <c r="G239" s="206" t="s">
        <v>258</v>
      </c>
      <c r="H239" s="207">
        <v>1</v>
      </c>
      <c r="I239" s="208"/>
      <c r="J239" s="209">
        <f>ROUND(I239*H239,2)</f>
        <v>0</v>
      </c>
      <c r="K239" s="205" t="s">
        <v>138</v>
      </c>
      <c r="L239" s="41"/>
      <c r="M239" s="210" t="s">
        <v>1</v>
      </c>
      <c r="N239" s="211" t="s">
        <v>39</v>
      </c>
      <c r="O239" s="77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AR239" s="15" t="s">
        <v>397</v>
      </c>
      <c r="AT239" s="15" t="s">
        <v>134</v>
      </c>
      <c r="AU239" s="15" t="s">
        <v>78</v>
      </c>
      <c r="AY239" s="15" t="s">
        <v>130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5" t="s">
        <v>76</v>
      </c>
      <c r="BK239" s="214">
        <f>ROUND(I239*H239,2)</f>
        <v>0</v>
      </c>
      <c r="BL239" s="15" t="s">
        <v>397</v>
      </c>
      <c r="BM239" s="15" t="s">
        <v>2545</v>
      </c>
    </row>
    <row r="240" spans="2:47" s="1" customFormat="1" ht="12">
      <c r="B240" s="36"/>
      <c r="C240" s="37"/>
      <c r="D240" s="215" t="s">
        <v>141</v>
      </c>
      <c r="E240" s="37"/>
      <c r="F240" s="216" t="s">
        <v>2546</v>
      </c>
      <c r="G240" s="37"/>
      <c r="H240" s="37"/>
      <c r="I240" s="129"/>
      <c r="J240" s="37"/>
      <c r="K240" s="37"/>
      <c r="L240" s="41"/>
      <c r="M240" s="217"/>
      <c r="N240" s="77"/>
      <c r="O240" s="77"/>
      <c r="P240" s="77"/>
      <c r="Q240" s="77"/>
      <c r="R240" s="77"/>
      <c r="S240" s="77"/>
      <c r="T240" s="78"/>
      <c r="AT240" s="15" t="s">
        <v>141</v>
      </c>
      <c r="AU240" s="15" t="s">
        <v>78</v>
      </c>
    </row>
    <row r="241" spans="2:65" s="1" customFormat="1" ht="16.5" customHeight="1">
      <c r="B241" s="36"/>
      <c r="C241" s="203" t="s">
        <v>275</v>
      </c>
      <c r="D241" s="203" t="s">
        <v>134</v>
      </c>
      <c r="E241" s="204" t="s">
        <v>2547</v>
      </c>
      <c r="F241" s="205" t="s">
        <v>2548</v>
      </c>
      <c r="G241" s="206" t="s">
        <v>198</v>
      </c>
      <c r="H241" s="207">
        <v>45</v>
      </c>
      <c r="I241" s="208"/>
      <c r="J241" s="209">
        <f>ROUND(I241*H241,2)</f>
        <v>0</v>
      </c>
      <c r="K241" s="205" t="s">
        <v>138</v>
      </c>
      <c r="L241" s="41"/>
      <c r="M241" s="210" t="s">
        <v>1</v>
      </c>
      <c r="N241" s="211" t="s">
        <v>39</v>
      </c>
      <c r="O241" s="77"/>
      <c r="P241" s="212">
        <f>O241*H241</f>
        <v>0</v>
      </c>
      <c r="Q241" s="212">
        <v>0.00653</v>
      </c>
      <c r="R241" s="212">
        <f>Q241*H241</f>
        <v>0.29385</v>
      </c>
      <c r="S241" s="212">
        <v>0</v>
      </c>
      <c r="T241" s="213">
        <f>S241*H241</f>
        <v>0</v>
      </c>
      <c r="AR241" s="15" t="s">
        <v>397</v>
      </c>
      <c r="AT241" s="15" t="s">
        <v>134</v>
      </c>
      <c r="AU241" s="15" t="s">
        <v>78</v>
      </c>
      <c r="AY241" s="15" t="s">
        <v>130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76</v>
      </c>
      <c r="BK241" s="214">
        <f>ROUND(I241*H241,2)</f>
        <v>0</v>
      </c>
      <c r="BL241" s="15" t="s">
        <v>397</v>
      </c>
      <c r="BM241" s="15" t="s">
        <v>2549</v>
      </c>
    </row>
    <row r="242" spans="2:47" s="1" customFormat="1" ht="12">
      <c r="B242" s="36"/>
      <c r="C242" s="37"/>
      <c r="D242" s="215" t="s">
        <v>141</v>
      </c>
      <c r="E242" s="37"/>
      <c r="F242" s="216" t="s">
        <v>2550</v>
      </c>
      <c r="G242" s="37"/>
      <c r="H242" s="37"/>
      <c r="I242" s="129"/>
      <c r="J242" s="37"/>
      <c r="K242" s="37"/>
      <c r="L242" s="41"/>
      <c r="M242" s="217"/>
      <c r="N242" s="77"/>
      <c r="O242" s="77"/>
      <c r="P242" s="77"/>
      <c r="Q242" s="77"/>
      <c r="R242" s="77"/>
      <c r="S242" s="77"/>
      <c r="T242" s="78"/>
      <c r="AT242" s="15" t="s">
        <v>141</v>
      </c>
      <c r="AU242" s="15" t="s">
        <v>78</v>
      </c>
    </row>
    <row r="243" spans="2:65" s="1" customFormat="1" ht="16.5" customHeight="1">
      <c r="B243" s="36"/>
      <c r="C243" s="203" t="s">
        <v>250</v>
      </c>
      <c r="D243" s="203" t="s">
        <v>134</v>
      </c>
      <c r="E243" s="204" t="s">
        <v>2551</v>
      </c>
      <c r="F243" s="205" t="s">
        <v>2552</v>
      </c>
      <c r="G243" s="206" t="s">
        <v>198</v>
      </c>
      <c r="H243" s="207">
        <v>35</v>
      </c>
      <c r="I243" s="208"/>
      <c r="J243" s="209">
        <f>ROUND(I243*H243,2)</f>
        <v>0</v>
      </c>
      <c r="K243" s="205" t="s">
        <v>138</v>
      </c>
      <c r="L243" s="41"/>
      <c r="M243" s="210" t="s">
        <v>1</v>
      </c>
      <c r="N243" s="211" t="s">
        <v>39</v>
      </c>
      <c r="O243" s="77"/>
      <c r="P243" s="212">
        <f>O243*H243</f>
        <v>0</v>
      </c>
      <c r="Q243" s="212">
        <v>0</v>
      </c>
      <c r="R243" s="212">
        <f>Q243*H243</f>
        <v>0</v>
      </c>
      <c r="S243" s="212">
        <v>0.0191</v>
      </c>
      <c r="T243" s="213">
        <f>S243*H243</f>
        <v>0.6685</v>
      </c>
      <c r="AR243" s="15" t="s">
        <v>397</v>
      </c>
      <c r="AT243" s="15" t="s">
        <v>134</v>
      </c>
      <c r="AU243" s="15" t="s">
        <v>78</v>
      </c>
      <c r="AY243" s="15" t="s">
        <v>130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397</v>
      </c>
      <c r="BM243" s="15" t="s">
        <v>2553</v>
      </c>
    </row>
    <row r="244" spans="2:47" s="1" customFormat="1" ht="12">
      <c r="B244" s="36"/>
      <c r="C244" s="37"/>
      <c r="D244" s="215" t="s">
        <v>141</v>
      </c>
      <c r="E244" s="37"/>
      <c r="F244" s="216" t="s">
        <v>2554</v>
      </c>
      <c r="G244" s="37"/>
      <c r="H244" s="37"/>
      <c r="I244" s="129"/>
      <c r="J244" s="37"/>
      <c r="K244" s="37"/>
      <c r="L244" s="41"/>
      <c r="M244" s="217"/>
      <c r="N244" s="77"/>
      <c r="O244" s="77"/>
      <c r="P244" s="77"/>
      <c r="Q244" s="77"/>
      <c r="R244" s="77"/>
      <c r="S244" s="77"/>
      <c r="T244" s="78"/>
      <c r="AT244" s="15" t="s">
        <v>141</v>
      </c>
      <c r="AU244" s="15" t="s">
        <v>78</v>
      </c>
    </row>
    <row r="245" spans="2:65" s="1" customFormat="1" ht="16.5" customHeight="1">
      <c r="B245" s="36"/>
      <c r="C245" s="203" t="s">
        <v>281</v>
      </c>
      <c r="D245" s="203" t="s">
        <v>134</v>
      </c>
      <c r="E245" s="204" t="s">
        <v>2555</v>
      </c>
      <c r="F245" s="205" t="s">
        <v>2556</v>
      </c>
      <c r="G245" s="206" t="s">
        <v>258</v>
      </c>
      <c r="H245" s="207">
        <v>12</v>
      </c>
      <c r="I245" s="208"/>
      <c r="J245" s="209">
        <f>ROUND(I245*H245,2)</f>
        <v>0</v>
      </c>
      <c r="K245" s="205" t="s">
        <v>138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2557</v>
      </c>
    </row>
    <row r="246" spans="2:47" s="1" customFormat="1" ht="12">
      <c r="B246" s="36"/>
      <c r="C246" s="37"/>
      <c r="D246" s="215" t="s">
        <v>141</v>
      </c>
      <c r="E246" s="37"/>
      <c r="F246" s="216" t="s">
        <v>2558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pans="2:65" s="1" customFormat="1" ht="16.5" customHeight="1">
      <c r="B247" s="36"/>
      <c r="C247" s="203" t="s">
        <v>533</v>
      </c>
      <c r="D247" s="203" t="s">
        <v>134</v>
      </c>
      <c r="E247" s="204" t="s">
        <v>2559</v>
      </c>
      <c r="F247" s="205" t="s">
        <v>2560</v>
      </c>
      <c r="G247" s="206" t="s">
        <v>173</v>
      </c>
      <c r="H247" s="207">
        <v>0.344</v>
      </c>
      <c r="I247" s="208"/>
      <c r="J247" s="209">
        <f>ROUND(I247*H247,2)</f>
        <v>0</v>
      </c>
      <c r="K247" s="205" t="s">
        <v>138</v>
      </c>
      <c r="L247" s="41"/>
      <c r="M247" s="210" t="s">
        <v>1</v>
      </c>
      <c r="N247" s="211" t="s">
        <v>39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AR247" s="15" t="s">
        <v>397</v>
      </c>
      <c r="AT247" s="15" t="s">
        <v>134</v>
      </c>
      <c r="AU247" s="15" t="s">
        <v>78</v>
      </c>
      <c r="AY247" s="15" t="s">
        <v>130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397</v>
      </c>
      <c r="BM247" s="15" t="s">
        <v>2561</v>
      </c>
    </row>
    <row r="248" spans="2:47" s="1" customFormat="1" ht="12">
      <c r="B248" s="36"/>
      <c r="C248" s="37"/>
      <c r="D248" s="215" t="s">
        <v>141</v>
      </c>
      <c r="E248" s="37"/>
      <c r="F248" s="216" t="s">
        <v>2562</v>
      </c>
      <c r="G248" s="37"/>
      <c r="H248" s="37"/>
      <c r="I248" s="129"/>
      <c r="J248" s="37"/>
      <c r="K248" s="37"/>
      <c r="L248" s="41"/>
      <c r="M248" s="217"/>
      <c r="N248" s="77"/>
      <c r="O248" s="77"/>
      <c r="P248" s="77"/>
      <c r="Q248" s="77"/>
      <c r="R248" s="77"/>
      <c r="S248" s="77"/>
      <c r="T248" s="78"/>
      <c r="AT248" s="15" t="s">
        <v>141</v>
      </c>
      <c r="AU248" s="15" t="s">
        <v>78</v>
      </c>
    </row>
    <row r="249" spans="2:65" s="1" customFormat="1" ht="16.5" customHeight="1">
      <c r="B249" s="36"/>
      <c r="C249" s="203" t="s">
        <v>539</v>
      </c>
      <c r="D249" s="203" t="s">
        <v>134</v>
      </c>
      <c r="E249" s="204" t="s">
        <v>2563</v>
      </c>
      <c r="F249" s="205" t="s">
        <v>2564</v>
      </c>
      <c r="G249" s="206" t="s">
        <v>173</v>
      </c>
      <c r="H249" s="207">
        <v>0.344</v>
      </c>
      <c r="I249" s="208"/>
      <c r="J249" s="209">
        <f>ROUND(I249*H249,2)</f>
        <v>0</v>
      </c>
      <c r="K249" s="205" t="s">
        <v>138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2565</v>
      </c>
    </row>
    <row r="250" spans="2:47" s="1" customFormat="1" ht="12">
      <c r="B250" s="36"/>
      <c r="C250" s="37"/>
      <c r="D250" s="215" t="s">
        <v>141</v>
      </c>
      <c r="E250" s="37"/>
      <c r="F250" s="216" t="s">
        <v>2566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pans="2:65" s="1" customFormat="1" ht="16.5" customHeight="1">
      <c r="B251" s="36"/>
      <c r="C251" s="203" t="s">
        <v>544</v>
      </c>
      <c r="D251" s="203" t="s">
        <v>134</v>
      </c>
      <c r="E251" s="204" t="s">
        <v>2567</v>
      </c>
      <c r="F251" s="205" t="s">
        <v>2568</v>
      </c>
      <c r="G251" s="206" t="s">
        <v>173</v>
      </c>
      <c r="H251" s="207">
        <v>0.344</v>
      </c>
      <c r="I251" s="208"/>
      <c r="J251" s="209">
        <f>ROUND(I251*H251,2)</f>
        <v>0</v>
      </c>
      <c r="K251" s="205" t="s">
        <v>138</v>
      </c>
      <c r="L251" s="41"/>
      <c r="M251" s="210" t="s">
        <v>1</v>
      </c>
      <c r="N251" s="211" t="s">
        <v>39</v>
      </c>
      <c r="O251" s="77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15" t="s">
        <v>397</v>
      </c>
      <c r="AT251" s="15" t="s">
        <v>134</v>
      </c>
      <c r="AU251" s="15" t="s">
        <v>78</v>
      </c>
      <c r="AY251" s="15" t="s">
        <v>130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5" t="s">
        <v>76</v>
      </c>
      <c r="BK251" s="214">
        <f>ROUND(I251*H251,2)</f>
        <v>0</v>
      </c>
      <c r="BL251" s="15" t="s">
        <v>397</v>
      </c>
      <c r="BM251" s="15" t="s">
        <v>2569</v>
      </c>
    </row>
    <row r="252" spans="2:47" s="1" customFormat="1" ht="12">
      <c r="B252" s="36"/>
      <c r="C252" s="37"/>
      <c r="D252" s="215" t="s">
        <v>141</v>
      </c>
      <c r="E252" s="37"/>
      <c r="F252" s="216" t="s">
        <v>2570</v>
      </c>
      <c r="G252" s="37"/>
      <c r="H252" s="37"/>
      <c r="I252" s="129"/>
      <c r="J252" s="37"/>
      <c r="K252" s="37"/>
      <c r="L252" s="41"/>
      <c r="M252" s="217"/>
      <c r="N252" s="77"/>
      <c r="O252" s="77"/>
      <c r="P252" s="77"/>
      <c r="Q252" s="77"/>
      <c r="R252" s="77"/>
      <c r="S252" s="77"/>
      <c r="T252" s="78"/>
      <c r="AT252" s="15" t="s">
        <v>141</v>
      </c>
      <c r="AU252" s="15" t="s">
        <v>78</v>
      </c>
    </row>
    <row r="253" spans="2:63" s="10" customFormat="1" ht="22.8" customHeight="1">
      <c r="B253" s="187"/>
      <c r="C253" s="188"/>
      <c r="D253" s="189" t="s">
        <v>67</v>
      </c>
      <c r="E253" s="201" t="s">
        <v>531</v>
      </c>
      <c r="F253" s="201" t="s">
        <v>532</v>
      </c>
      <c r="G253" s="188"/>
      <c r="H253" s="188"/>
      <c r="I253" s="191"/>
      <c r="J253" s="202">
        <f>BK253</f>
        <v>0</v>
      </c>
      <c r="K253" s="188"/>
      <c r="L253" s="193"/>
      <c r="M253" s="194"/>
      <c r="N253" s="195"/>
      <c r="O253" s="195"/>
      <c r="P253" s="196">
        <f>SUM(P254:P262)</f>
        <v>0</v>
      </c>
      <c r="Q253" s="195"/>
      <c r="R253" s="196">
        <f>SUM(R254:R262)</f>
        <v>0.6009384999999999</v>
      </c>
      <c r="S253" s="195"/>
      <c r="T253" s="197">
        <f>SUM(T254:T262)</f>
        <v>0</v>
      </c>
      <c r="AR253" s="198" t="s">
        <v>78</v>
      </c>
      <c r="AT253" s="199" t="s">
        <v>67</v>
      </c>
      <c r="AU253" s="199" t="s">
        <v>76</v>
      </c>
      <c r="AY253" s="198" t="s">
        <v>130</v>
      </c>
      <c r="BK253" s="200">
        <f>SUM(BK254:BK262)</f>
        <v>0</v>
      </c>
    </row>
    <row r="254" spans="2:65" s="1" customFormat="1" ht="16.5" customHeight="1">
      <c r="B254" s="36"/>
      <c r="C254" s="203" t="s">
        <v>688</v>
      </c>
      <c r="D254" s="203" t="s">
        <v>134</v>
      </c>
      <c r="E254" s="204" t="s">
        <v>2571</v>
      </c>
      <c r="F254" s="205" t="s">
        <v>2572</v>
      </c>
      <c r="G254" s="206" t="s">
        <v>186</v>
      </c>
      <c r="H254" s="207">
        <v>21.325</v>
      </c>
      <c r="I254" s="208"/>
      <c r="J254" s="209">
        <f>ROUND(I254*H254,2)</f>
        <v>0</v>
      </c>
      <c r="K254" s="205" t="s">
        <v>138</v>
      </c>
      <c r="L254" s="41"/>
      <c r="M254" s="210" t="s">
        <v>1</v>
      </c>
      <c r="N254" s="211" t="s">
        <v>39</v>
      </c>
      <c r="O254" s="77"/>
      <c r="P254" s="212">
        <f>O254*H254</f>
        <v>0</v>
      </c>
      <c r="Q254" s="212">
        <v>0.02818</v>
      </c>
      <c r="R254" s="212">
        <f>Q254*H254</f>
        <v>0.6009384999999999</v>
      </c>
      <c r="S254" s="212">
        <v>0</v>
      </c>
      <c r="T254" s="213">
        <f>S254*H254</f>
        <v>0</v>
      </c>
      <c r="AR254" s="15" t="s">
        <v>397</v>
      </c>
      <c r="AT254" s="15" t="s">
        <v>134</v>
      </c>
      <c r="AU254" s="15" t="s">
        <v>78</v>
      </c>
      <c r="AY254" s="15" t="s">
        <v>130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5" t="s">
        <v>76</v>
      </c>
      <c r="BK254" s="214">
        <f>ROUND(I254*H254,2)</f>
        <v>0</v>
      </c>
      <c r="BL254" s="15" t="s">
        <v>397</v>
      </c>
      <c r="BM254" s="15" t="s">
        <v>2573</v>
      </c>
    </row>
    <row r="255" spans="2:47" s="1" customFormat="1" ht="12">
      <c r="B255" s="36"/>
      <c r="C255" s="37"/>
      <c r="D255" s="215" t="s">
        <v>141</v>
      </c>
      <c r="E255" s="37"/>
      <c r="F255" s="216" t="s">
        <v>2574</v>
      </c>
      <c r="G255" s="37"/>
      <c r="H255" s="37"/>
      <c r="I255" s="129"/>
      <c r="J255" s="37"/>
      <c r="K255" s="37"/>
      <c r="L255" s="41"/>
      <c r="M255" s="217"/>
      <c r="N255" s="77"/>
      <c r="O255" s="77"/>
      <c r="P255" s="77"/>
      <c r="Q255" s="77"/>
      <c r="R255" s="77"/>
      <c r="S255" s="77"/>
      <c r="T255" s="78"/>
      <c r="AT255" s="15" t="s">
        <v>141</v>
      </c>
      <c r="AU255" s="15" t="s">
        <v>78</v>
      </c>
    </row>
    <row r="256" spans="2:51" s="11" customFormat="1" ht="12">
      <c r="B256" s="231"/>
      <c r="C256" s="232"/>
      <c r="D256" s="215" t="s">
        <v>189</v>
      </c>
      <c r="E256" s="233" t="s">
        <v>1</v>
      </c>
      <c r="F256" s="234" t="s">
        <v>2575</v>
      </c>
      <c r="G256" s="232"/>
      <c r="H256" s="235">
        <v>21.325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189</v>
      </c>
      <c r="AU256" s="241" t="s">
        <v>78</v>
      </c>
      <c r="AV256" s="11" t="s">
        <v>78</v>
      </c>
      <c r="AW256" s="11" t="s">
        <v>31</v>
      </c>
      <c r="AX256" s="11" t="s">
        <v>76</v>
      </c>
      <c r="AY256" s="241" t="s">
        <v>130</v>
      </c>
    </row>
    <row r="257" spans="2:65" s="1" customFormat="1" ht="16.5" customHeight="1">
      <c r="B257" s="36"/>
      <c r="C257" s="203" t="s">
        <v>694</v>
      </c>
      <c r="D257" s="203" t="s">
        <v>134</v>
      </c>
      <c r="E257" s="204" t="s">
        <v>554</v>
      </c>
      <c r="F257" s="205" t="s">
        <v>555</v>
      </c>
      <c r="G257" s="206" t="s">
        <v>173</v>
      </c>
      <c r="H257" s="207">
        <v>0.601</v>
      </c>
      <c r="I257" s="208"/>
      <c r="J257" s="209">
        <f>ROUND(I257*H257,2)</f>
        <v>0</v>
      </c>
      <c r="K257" s="205" t="s">
        <v>138</v>
      </c>
      <c r="L257" s="41"/>
      <c r="M257" s="210" t="s">
        <v>1</v>
      </c>
      <c r="N257" s="211" t="s">
        <v>39</v>
      </c>
      <c r="O257" s="77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15" t="s">
        <v>397</v>
      </c>
      <c r="AT257" s="15" t="s">
        <v>134</v>
      </c>
      <c r="AU257" s="15" t="s">
        <v>78</v>
      </c>
      <c r="AY257" s="15" t="s">
        <v>130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5" t="s">
        <v>76</v>
      </c>
      <c r="BK257" s="214">
        <f>ROUND(I257*H257,2)</f>
        <v>0</v>
      </c>
      <c r="BL257" s="15" t="s">
        <v>397</v>
      </c>
      <c r="BM257" s="15" t="s">
        <v>2576</v>
      </c>
    </row>
    <row r="258" spans="2:47" s="1" customFormat="1" ht="12">
      <c r="B258" s="36"/>
      <c r="C258" s="37"/>
      <c r="D258" s="215" t="s">
        <v>141</v>
      </c>
      <c r="E258" s="37"/>
      <c r="F258" s="216" t="s">
        <v>557</v>
      </c>
      <c r="G258" s="37"/>
      <c r="H258" s="37"/>
      <c r="I258" s="129"/>
      <c r="J258" s="37"/>
      <c r="K258" s="37"/>
      <c r="L258" s="41"/>
      <c r="M258" s="217"/>
      <c r="N258" s="77"/>
      <c r="O258" s="77"/>
      <c r="P258" s="77"/>
      <c r="Q258" s="77"/>
      <c r="R258" s="77"/>
      <c r="S258" s="77"/>
      <c r="T258" s="78"/>
      <c r="AT258" s="15" t="s">
        <v>141</v>
      </c>
      <c r="AU258" s="15" t="s">
        <v>78</v>
      </c>
    </row>
    <row r="259" spans="2:65" s="1" customFormat="1" ht="16.5" customHeight="1">
      <c r="B259" s="36"/>
      <c r="C259" s="203" t="s">
        <v>699</v>
      </c>
      <c r="D259" s="203" t="s">
        <v>134</v>
      </c>
      <c r="E259" s="204" t="s">
        <v>559</v>
      </c>
      <c r="F259" s="205" t="s">
        <v>560</v>
      </c>
      <c r="G259" s="206" t="s">
        <v>173</v>
      </c>
      <c r="H259" s="207">
        <v>0.601</v>
      </c>
      <c r="I259" s="208"/>
      <c r="J259" s="209">
        <f>ROUND(I259*H259,2)</f>
        <v>0</v>
      </c>
      <c r="K259" s="205" t="s">
        <v>138</v>
      </c>
      <c r="L259" s="41"/>
      <c r="M259" s="210" t="s">
        <v>1</v>
      </c>
      <c r="N259" s="211" t="s">
        <v>39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397</v>
      </c>
      <c r="AT259" s="15" t="s">
        <v>134</v>
      </c>
      <c r="AU259" s="15" t="s">
        <v>78</v>
      </c>
      <c r="AY259" s="15" t="s">
        <v>130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76</v>
      </c>
      <c r="BK259" s="214">
        <f>ROUND(I259*H259,2)</f>
        <v>0</v>
      </c>
      <c r="BL259" s="15" t="s">
        <v>397</v>
      </c>
      <c r="BM259" s="15" t="s">
        <v>2577</v>
      </c>
    </row>
    <row r="260" spans="2:47" s="1" customFormat="1" ht="12">
      <c r="B260" s="36"/>
      <c r="C260" s="37"/>
      <c r="D260" s="215" t="s">
        <v>141</v>
      </c>
      <c r="E260" s="37"/>
      <c r="F260" s="216" t="s">
        <v>562</v>
      </c>
      <c r="G260" s="37"/>
      <c r="H260" s="37"/>
      <c r="I260" s="129"/>
      <c r="J260" s="37"/>
      <c r="K260" s="37"/>
      <c r="L260" s="41"/>
      <c r="M260" s="217"/>
      <c r="N260" s="77"/>
      <c r="O260" s="77"/>
      <c r="P260" s="77"/>
      <c r="Q260" s="77"/>
      <c r="R260" s="77"/>
      <c r="S260" s="77"/>
      <c r="T260" s="78"/>
      <c r="AT260" s="15" t="s">
        <v>141</v>
      </c>
      <c r="AU260" s="15" t="s">
        <v>78</v>
      </c>
    </row>
    <row r="261" spans="2:65" s="1" customFormat="1" ht="16.5" customHeight="1">
      <c r="B261" s="36"/>
      <c r="C261" s="203" t="s">
        <v>1039</v>
      </c>
      <c r="D261" s="203" t="s">
        <v>134</v>
      </c>
      <c r="E261" s="204" t="s">
        <v>563</v>
      </c>
      <c r="F261" s="205" t="s">
        <v>564</v>
      </c>
      <c r="G261" s="206" t="s">
        <v>173</v>
      </c>
      <c r="H261" s="207">
        <v>0.601</v>
      </c>
      <c r="I261" s="208"/>
      <c r="J261" s="209">
        <f>ROUND(I261*H261,2)</f>
        <v>0</v>
      </c>
      <c r="K261" s="205" t="s">
        <v>138</v>
      </c>
      <c r="L261" s="41"/>
      <c r="M261" s="210" t="s">
        <v>1</v>
      </c>
      <c r="N261" s="211" t="s">
        <v>39</v>
      </c>
      <c r="O261" s="77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5" t="s">
        <v>397</v>
      </c>
      <c r="AT261" s="15" t="s">
        <v>134</v>
      </c>
      <c r="AU261" s="15" t="s">
        <v>78</v>
      </c>
      <c r="AY261" s="15" t="s">
        <v>130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5" t="s">
        <v>76</v>
      </c>
      <c r="BK261" s="214">
        <f>ROUND(I261*H261,2)</f>
        <v>0</v>
      </c>
      <c r="BL261" s="15" t="s">
        <v>397</v>
      </c>
      <c r="BM261" s="15" t="s">
        <v>2578</v>
      </c>
    </row>
    <row r="262" spans="2:47" s="1" customFormat="1" ht="12">
      <c r="B262" s="36"/>
      <c r="C262" s="37"/>
      <c r="D262" s="215" t="s">
        <v>141</v>
      </c>
      <c r="E262" s="37"/>
      <c r="F262" s="216" t="s">
        <v>566</v>
      </c>
      <c r="G262" s="37"/>
      <c r="H262" s="37"/>
      <c r="I262" s="129"/>
      <c r="J262" s="37"/>
      <c r="K262" s="37"/>
      <c r="L262" s="41"/>
      <c r="M262" s="217"/>
      <c r="N262" s="77"/>
      <c r="O262" s="77"/>
      <c r="P262" s="77"/>
      <c r="Q262" s="77"/>
      <c r="R262" s="77"/>
      <c r="S262" s="77"/>
      <c r="T262" s="78"/>
      <c r="AT262" s="15" t="s">
        <v>141</v>
      </c>
      <c r="AU262" s="15" t="s">
        <v>78</v>
      </c>
    </row>
    <row r="263" spans="2:63" s="10" customFormat="1" ht="22.8" customHeight="1">
      <c r="B263" s="187"/>
      <c r="C263" s="188"/>
      <c r="D263" s="189" t="s">
        <v>67</v>
      </c>
      <c r="E263" s="201" t="s">
        <v>567</v>
      </c>
      <c r="F263" s="201" t="s">
        <v>568</v>
      </c>
      <c r="G263" s="188"/>
      <c r="H263" s="188"/>
      <c r="I263" s="191"/>
      <c r="J263" s="202">
        <f>BK263</f>
        <v>0</v>
      </c>
      <c r="K263" s="188"/>
      <c r="L263" s="193"/>
      <c r="M263" s="194"/>
      <c r="N263" s="195"/>
      <c r="O263" s="195"/>
      <c r="P263" s="196">
        <f>SUM(P264:P286)</f>
        <v>0</v>
      </c>
      <c r="Q263" s="195"/>
      <c r="R263" s="196">
        <f>SUM(R264:R286)</f>
        <v>0.6649</v>
      </c>
      <c r="S263" s="195"/>
      <c r="T263" s="197">
        <f>SUM(T264:T286)</f>
        <v>0</v>
      </c>
      <c r="AR263" s="198" t="s">
        <v>78</v>
      </c>
      <c r="AT263" s="199" t="s">
        <v>67</v>
      </c>
      <c r="AU263" s="199" t="s">
        <v>76</v>
      </c>
      <c r="AY263" s="198" t="s">
        <v>130</v>
      </c>
      <c r="BK263" s="200">
        <f>SUM(BK264:BK286)</f>
        <v>0</v>
      </c>
    </row>
    <row r="264" spans="2:65" s="1" customFormat="1" ht="16.5" customHeight="1">
      <c r="B264" s="36"/>
      <c r="C264" s="203" t="s">
        <v>436</v>
      </c>
      <c r="D264" s="203" t="s">
        <v>134</v>
      </c>
      <c r="E264" s="204" t="s">
        <v>2579</v>
      </c>
      <c r="F264" s="205" t="s">
        <v>2580</v>
      </c>
      <c r="G264" s="206" t="s">
        <v>186</v>
      </c>
      <c r="H264" s="207">
        <v>16.5</v>
      </c>
      <c r="I264" s="208"/>
      <c r="J264" s="209">
        <f>ROUND(I264*H264,2)</f>
        <v>0</v>
      </c>
      <c r="K264" s="205" t="s">
        <v>138</v>
      </c>
      <c r="L264" s="41"/>
      <c r="M264" s="210" t="s">
        <v>1</v>
      </c>
      <c r="N264" s="211" t="s">
        <v>39</v>
      </c>
      <c r="O264" s="77"/>
      <c r="P264" s="212">
        <f>O264*H264</f>
        <v>0</v>
      </c>
      <c r="Q264" s="212">
        <v>0.00027</v>
      </c>
      <c r="R264" s="212">
        <f>Q264*H264</f>
        <v>0.004455</v>
      </c>
      <c r="S264" s="212">
        <v>0</v>
      </c>
      <c r="T264" s="213">
        <f>S264*H264</f>
        <v>0</v>
      </c>
      <c r="AR264" s="15" t="s">
        <v>397</v>
      </c>
      <c r="AT264" s="15" t="s">
        <v>134</v>
      </c>
      <c r="AU264" s="15" t="s">
        <v>78</v>
      </c>
      <c r="AY264" s="15" t="s">
        <v>130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5" t="s">
        <v>76</v>
      </c>
      <c r="BK264" s="214">
        <f>ROUND(I264*H264,2)</f>
        <v>0</v>
      </c>
      <c r="BL264" s="15" t="s">
        <v>397</v>
      </c>
      <c r="BM264" s="15" t="s">
        <v>2581</v>
      </c>
    </row>
    <row r="265" spans="2:47" s="1" customFormat="1" ht="12">
      <c r="B265" s="36"/>
      <c r="C265" s="37"/>
      <c r="D265" s="215" t="s">
        <v>141</v>
      </c>
      <c r="E265" s="37"/>
      <c r="F265" s="216" t="s">
        <v>2582</v>
      </c>
      <c r="G265" s="37"/>
      <c r="H265" s="37"/>
      <c r="I265" s="129"/>
      <c r="J265" s="37"/>
      <c r="K265" s="37"/>
      <c r="L265" s="41"/>
      <c r="M265" s="217"/>
      <c r="N265" s="77"/>
      <c r="O265" s="77"/>
      <c r="P265" s="77"/>
      <c r="Q265" s="77"/>
      <c r="R265" s="77"/>
      <c r="S265" s="77"/>
      <c r="T265" s="78"/>
      <c r="AT265" s="15" t="s">
        <v>141</v>
      </c>
      <c r="AU265" s="15" t="s">
        <v>78</v>
      </c>
    </row>
    <row r="266" spans="2:51" s="11" customFormat="1" ht="12">
      <c r="B266" s="231"/>
      <c r="C266" s="232"/>
      <c r="D266" s="215" t="s">
        <v>189</v>
      </c>
      <c r="E266" s="233" t="s">
        <v>1</v>
      </c>
      <c r="F266" s="234" t="s">
        <v>2583</v>
      </c>
      <c r="G266" s="232"/>
      <c r="H266" s="235">
        <v>16.5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189</v>
      </c>
      <c r="AU266" s="241" t="s">
        <v>78</v>
      </c>
      <c r="AV266" s="11" t="s">
        <v>78</v>
      </c>
      <c r="AW266" s="11" t="s">
        <v>31</v>
      </c>
      <c r="AX266" s="11" t="s">
        <v>76</v>
      </c>
      <c r="AY266" s="241" t="s">
        <v>130</v>
      </c>
    </row>
    <row r="267" spans="2:65" s="1" customFormat="1" ht="16.5" customHeight="1">
      <c r="B267" s="36"/>
      <c r="C267" s="221" t="s">
        <v>441</v>
      </c>
      <c r="D267" s="221" t="s">
        <v>178</v>
      </c>
      <c r="E267" s="222" t="s">
        <v>2584</v>
      </c>
      <c r="F267" s="223" t="s">
        <v>2585</v>
      </c>
      <c r="G267" s="224" t="s">
        <v>186</v>
      </c>
      <c r="H267" s="225">
        <v>16.5</v>
      </c>
      <c r="I267" s="226"/>
      <c r="J267" s="227">
        <f>ROUND(I267*H267,2)</f>
        <v>0</v>
      </c>
      <c r="K267" s="223" t="s">
        <v>138</v>
      </c>
      <c r="L267" s="228"/>
      <c r="M267" s="229" t="s">
        <v>1</v>
      </c>
      <c r="N267" s="230" t="s">
        <v>39</v>
      </c>
      <c r="O267" s="77"/>
      <c r="P267" s="212">
        <f>O267*H267</f>
        <v>0</v>
      </c>
      <c r="Q267" s="212">
        <v>0.03333</v>
      </c>
      <c r="R267" s="212">
        <f>Q267*H267</f>
        <v>0.549945</v>
      </c>
      <c r="S267" s="212">
        <v>0</v>
      </c>
      <c r="T267" s="213">
        <f>S267*H267</f>
        <v>0</v>
      </c>
      <c r="AR267" s="15" t="s">
        <v>408</v>
      </c>
      <c r="AT267" s="15" t="s">
        <v>178</v>
      </c>
      <c r="AU267" s="15" t="s">
        <v>78</v>
      </c>
      <c r="AY267" s="15" t="s">
        <v>130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5" t="s">
        <v>76</v>
      </c>
      <c r="BK267" s="214">
        <f>ROUND(I267*H267,2)</f>
        <v>0</v>
      </c>
      <c r="BL267" s="15" t="s">
        <v>397</v>
      </c>
      <c r="BM267" s="15" t="s">
        <v>2586</v>
      </c>
    </row>
    <row r="268" spans="2:47" s="1" customFormat="1" ht="12">
      <c r="B268" s="36"/>
      <c r="C268" s="37"/>
      <c r="D268" s="215" t="s">
        <v>141</v>
      </c>
      <c r="E268" s="37"/>
      <c r="F268" s="216" t="s">
        <v>2585</v>
      </c>
      <c r="G268" s="37"/>
      <c r="H268" s="37"/>
      <c r="I268" s="129"/>
      <c r="J268" s="37"/>
      <c r="K268" s="37"/>
      <c r="L268" s="41"/>
      <c r="M268" s="217"/>
      <c r="N268" s="77"/>
      <c r="O268" s="77"/>
      <c r="P268" s="77"/>
      <c r="Q268" s="77"/>
      <c r="R268" s="77"/>
      <c r="S268" s="77"/>
      <c r="T268" s="78"/>
      <c r="AT268" s="15" t="s">
        <v>141</v>
      </c>
      <c r="AU268" s="15" t="s">
        <v>78</v>
      </c>
    </row>
    <row r="269" spans="2:65" s="1" customFormat="1" ht="16.5" customHeight="1">
      <c r="B269" s="36"/>
      <c r="C269" s="203" t="s">
        <v>170</v>
      </c>
      <c r="D269" s="203" t="s">
        <v>134</v>
      </c>
      <c r="E269" s="204" t="s">
        <v>885</v>
      </c>
      <c r="F269" s="205" t="s">
        <v>886</v>
      </c>
      <c r="G269" s="206" t="s">
        <v>258</v>
      </c>
      <c r="H269" s="207">
        <v>1</v>
      </c>
      <c r="I269" s="208"/>
      <c r="J269" s="209">
        <f>ROUND(I269*H269,2)</f>
        <v>0</v>
      </c>
      <c r="K269" s="205" t="s">
        <v>138</v>
      </c>
      <c r="L269" s="41"/>
      <c r="M269" s="210" t="s">
        <v>1</v>
      </c>
      <c r="N269" s="211" t="s">
        <v>39</v>
      </c>
      <c r="O269" s="77"/>
      <c r="P269" s="212">
        <f>O269*H269</f>
        <v>0</v>
      </c>
      <c r="Q269" s="212">
        <v>0</v>
      </c>
      <c r="R269" s="212">
        <f>Q269*H269</f>
        <v>0</v>
      </c>
      <c r="S269" s="212">
        <v>0</v>
      </c>
      <c r="T269" s="213">
        <f>S269*H269</f>
        <v>0</v>
      </c>
      <c r="AR269" s="15" t="s">
        <v>397</v>
      </c>
      <c r="AT269" s="15" t="s">
        <v>134</v>
      </c>
      <c r="AU269" s="15" t="s">
        <v>78</v>
      </c>
      <c r="AY269" s="15" t="s">
        <v>130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5" t="s">
        <v>76</v>
      </c>
      <c r="BK269" s="214">
        <f>ROUND(I269*H269,2)</f>
        <v>0</v>
      </c>
      <c r="BL269" s="15" t="s">
        <v>397</v>
      </c>
      <c r="BM269" s="15" t="s">
        <v>2587</v>
      </c>
    </row>
    <row r="270" spans="2:47" s="1" customFormat="1" ht="12">
      <c r="B270" s="36"/>
      <c r="C270" s="37"/>
      <c r="D270" s="215" t="s">
        <v>141</v>
      </c>
      <c r="E270" s="37"/>
      <c r="F270" s="216" t="s">
        <v>888</v>
      </c>
      <c r="G270" s="37"/>
      <c r="H270" s="37"/>
      <c r="I270" s="129"/>
      <c r="J270" s="37"/>
      <c r="K270" s="37"/>
      <c r="L270" s="41"/>
      <c r="M270" s="217"/>
      <c r="N270" s="77"/>
      <c r="O270" s="77"/>
      <c r="P270" s="77"/>
      <c r="Q270" s="77"/>
      <c r="R270" s="77"/>
      <c r="S270" s="77"/>
      <c r="T270" s="78"/>
      <c r="AT270" s="15" t="s">
        <v>141</v>
      </c>
      <c r="AU270" s="15" t="s">
        <v>78</v>
      </c>
    </row>
    <row r="271" spans="2:65" s="1" customFormat="1" ht="16.5" customHeight="1">
      <c r="B271" s="36"/>
      <c r="C271" s="221" t="s">
        <v>177</v>
      </c>
      <c r="D271" s="221" t="s">
        <v>178</v>
      </c>
      <c r="E271" s="222" t="s">
        <v>2588</v>
      </c>
      <c r="F271" s="223" t="s">
        <v>2589</v>
      </c>
      <c r="G271" s="224" t="s">
        <v>258</v>
      </c>
      <c r="H271" s="225">
        <v>1</v>
      </c>
      <c r="I271" s="226"/>
      <c r="J271" s="227">
        <f>ROUND(I271*H271,2)</f>
        <v>0</v>
      </c>
      <c r="K271" s="223" t="s">
        <v>138</v>
      </c>
      <c r="L271" s="228"/>
      <c r="M271" s="229" t="s">
        <v>1</v>
      </c>
      <c r="N271" s="230" t="s">
        <v>39</v>
      </c>
      <c r="O271" s="77"/>
      <c r="P271" s="212">
        <f>O271*H271</f>
        <v>0</v>
      </c>
      <c r="Q271" s="212">
        <v>0.0175</v>
      </c>
      <c r="R271" s="212">
        <f>Q271*H271</f>
        <v>0.0175</v>
      </c>
      <c r="S271" s="212">
        <v>0</v>
      </c>
      <c r="T271" s="213">
        <f>S271*H271</f>
        <v>0</v>
      </c>
      <c r="AR271" s="15" t="s">
        <v>408</v>
      </c>
      <c r="AT271" s="15" t="s">
        <v>178</v>
      </c>
      <c r="AU271" s="15" t="s">
        <v>78</v>
      </c>
      <c r="AY271" s="15" t="s">
        <v>130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76</v>
      </c>
      <c r="BK271" s="214">
        <f>ROUND(I271*H271,2)</f>
        <v>0</v>
      </c>
      <c r="BL271" s="15" t="s">
        <v>397</v>
      </c>
      <c r="BM271" s="15" t="s">
        <v>2590</v>
      </c>
    </row>
    <row r="272" spans="2:47" s="1" customFormat="1" ht="12">
      <c r="B272" s="36"/>
      <c r="C272" s="37"/>
      <c r="D272" s="215" t="s">
        <v>141</v>
      </c>
      <c r="E272" s="37"/>
      <c r="F272" s="216" t="s">
        <v>2589</v>
      </c>
      <c r="G272" s="37"/>
      <c r="H272" s="37"/>
      <c r="I272" s="129"/>
      <c r="J272" s="37"/>
      <c r="K272" s="37"/>
      <c r="L272" s="41"/>
      <c r="M272" s="217"/>
      <c r="N272" s="77"/>
      <c r="O272" s="77"/>
      <c r="P272" s="77"/>
      <c r="Q272" s="77"/>
      <c r="R272" s="77"/>
      <c r="S272" s="77"/>
      <c r="T272" s="78"/>
      <c r="AT272" s="15" t="s">
        <v>141</v>
      </c>
      <c r="AU272" s="15" t="s">
        <v>78</v>
      </c>
    </row>
    <row r="273" spans="2:65" s="1" customFormat="1" ht="16.5" customHeight="1">
      <c r="B273" s="36"/>
      <c r="C273" s="203" t="s">
        <v>1269</v>
      </c>
      <c r="D273" s="203" t="s">
        <v>134</v>
      </c>
      <c r="E273" s="204" t="s">
        <v>2591</v>
      </c>
      <c r="F273" s="205" t="s">
        <v>2592</v>
      </c>
      <c r="G273" s="206" t="s">
        <v>258</v>
      </c>
      <c r="H273" s="207">
        <v>2</v>
      </c>
      <c r="I273" s="208"/>
      <c r="J273" s="209">
        <f>ROUND(I273*H273,2)</f>
        <v>0</v>
      </c>
      <c r="K273" s="205" t="s">
        <v>138</v>
      </c>
      <c r="L273" s="41"/>
      <c r="M273" s="210" t="s">
        <v>1</v>
      </c>
      <c r="N273" s="211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397</v>
      </c>
      <c r="AT273" s="15" t="s">
        <v>134</v>
      </c>
      <c r="AU273" s="15" t="s">
        <v>78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2593</v>
      </c>
    </row>
    <row r="274" spans="2:47" s="1" customFormat="1" ht="12">
      <c r="B274" s="36"/>
      <c r="C274" s="37"/>
      <c r="D274" s="215" t="s">
        <v>141</v>
      </c>
      <c r="E274" s="37"/>
      <c r="F274" s="216" t="s">
        <v>2594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78</v>
      </c>
    </row>
    <row r="275" spans="2:65" s="1" customFormat="1" ht="16.5" customHeight="1">
      <c r="B275" s="36"/>
      <c r="C275" s="221" t="s">
        <v>1271</v>
      </c>
      <c r="D275" s="221" t="s">
        <v>178</v>
      </c>
      <c r="E275" s="222" t="s">
        <v>2595</v>
      </c>
      <c r="F275" s="223" t="s">
        <v>2596</v>
      </c>
      <c r="G275" s="224" t="s">
        <v>258</v>
      </c>
      <c r="H275" s="225">
        <v>2</v>
      </c>
      <c r="I275" s="226"/>
      <c r="J275" s="227">
        <f>ROUND(I275*H275,2)</f>
        <v>0</v>
      </c>
      <c r="K275" s="223" t="s">
        <v>138</v>
      </c>
      <c r="L275" s="228"/>
      <c r="M275" s="229" t="s">
        <v>1</v>
      </c>
      <c r="N275" s="230" t="s">
        <v>39</v>
      </c>
      <c r="O275" s="77"/>
      <c r="P275" s="212">
        <f>O275*H275</f>
        <v>0</v>
      </c>
      <c r="Q275" s="212">
        <v>0.026</v>
      </c>
      <c r="R275" s="212">
        <f>Q275*H275</f>
        <v>0.052</v>
      </c>
      <c r="S275" s="212">
        <v>0</v>
      </c>
      <c r="T275" s="213">
        <f>S275*H275</f>
        <v>0</v>
      </c>
      <c r="AR275" s="15" t="s">
        <v>408</v>
      </c>
      <c r="AT275" s="15" t="s">
        <v>178</v>
      </c>
      <c r="AU275" s="15" t="s">
        <v>78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2597</v>
      </c>
    </row>
    <row r="276" spans="2:47" s="1" customFormat="1" ht="12">
      <c r="B276" s="36"/>
      <c r="C276" s="37"/>
      <c r="D276" s="215" t="s">
        <v>141</v>
      </c>
      <c r="E276" s="37"/>
      <c r="F276" s="216" t="s">
        <v>2598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78</v>
      </c>
    </row>
    <row r="277" spans="2:65" s="1" customFormat="1" ht="16.5" customHeight="1">
      <c r="B277" s="36"/>
      <c r="C277" s="203" t="s">
        <v>295</v>
      </c>
      <c r="D277" s="203" t="s">
        <v>134</v>
      </c>
      <c r="E277" s="204" t="s">
        <v>2599</v>
      </c>
      <c r="F277" s="205" t="s">
        <v>2600</v>
      </c>
      <c r="G277" s="206" t="s">
        <v>258</v>
      </c>
      <c r="H277" s="207">
        <v>1</v>
      </c>
      <c r="I277" s="208"/>
      <c r="J277" s="209">
        <f>ROUND(I277*H277,2)</f>
        <v>0</v>
      </c>
      <c r="K277" s="205" t="s">
        <v>138</v>
      </c>
      <c r="L277" s="41"/>
      <c r="M277" s="210" t="s">
        <v>1</v>
      </c>
      <c r="N277" s="211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397</v>
      </c>
      <c r="AT277" s="15" t="s">
        <v>134</v>
      </c>
      <c r="AU277" s="15" t="s">
        <v>78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2601</v>
      </c>
    </row>
    <row r="278" spans="2:47" s="1" customFormat="1" ht="12">
      <c r="B278" s="36"/>
      <c r="C278" s="37"/>
      <c r="D278" s="215" t="s">
        <v>141</v>
      </c>
      <c r="E278" s="37"/>
      <c r="F278" s="216" t="s">
        <v>2602</v>
      </c>
      <c r="G278" s="37"/>
      <c r="H278" s="37"/>
      <c r="I278" s="129"/>
      <c r="J278" s="37"/>
      <c r="K278" s="37"/>
      <c r="L278" s="41"/>
      <c r="M278" s="217"/>
      <c r="N278" s="77"/>
      <c r="O278" s="77"/>
      <c r="P278" s="77"/>
      <c r="Q278" s="77"/>
      <c r="R278" s="77"/>
      <c r="S278" s="77"/>
      <c r="T278" s="78"/>
      <c r="AT278" s="15" t="s">
        <v>141</v>
      </c>
      <c r="AU278" s="15" t="s">
        <v>78</v>
      </c>
    </row>
    <row r="279" spans="2:65" s="1" customFormat="1" ht="16.5" customHeight="1">
      <c r="B279" s="36"/>
      <c r="C279" s="221" t="s">
        <v>268</v>
      </c>
      <c r="D279" s="221" t="s">
        <v>178</v>
      </c>
      <c r="E279" s="222" t="s">
        <v>2603</v>
      </c>
      <c r="F279" s="223" t="s">
        <v>2604</v>
      </c>
      <c r="G279" s="224" t="s">
        <v>258</v>
      </c>
      <c r="H279" s="225">
        <v>1</v>
      </c>
      <c r="I279" s="226"/>
      <c r="J279" s="227">
        <f>ROUND(I279*H279,2)</f>
        <v>0</v>
      </c>
      <c r="K279" s="223" t="s">
        <v>138</v>
      </c>
      <c r="L279" s="228"/>
      <c r="M279" s="229" t="s">
        <v>1</v>
      </c>
      <c r="N279" s="230" t="s">
        <v>39</v>
      </c>
      <c r="O279" s="77"/>
      <c r="P279" s="212">
        <f>O279*H279</f>
        <v>0</v>
      </c>
      <c r="Q279" s="212">
        <v>0.041</v>
      </c>
      <c r="R279" s="212">
        <f>Q279*H279</f>
        <v>0.041</v>
      </c>
      <c r="S279" s="212">
        <v>0</v>
      </c>
      <c r="T279" s="213">
        <f>S279*H279</f>
        <v>0</v>
      </c>
      <c r="AR279" s="15" t="s">
        <v>408</v>
      </c>
      <c r="AT279" s="15" t="s">
        <v>178</v>
      </c>
      <c r="AU279" s="15" t="s">
        <v>78</v>
      </c>
      <c r="AY279" s="15" t="s">
        <v>130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5" t="s">
        <v>76</v>
      </c>
      <c r="BK279" s="214">
        <f>ROUND(I279*H279,2)</f>
        <v>0</v>
      </c>
      <c r="BL279" s="15" t="s">
        <v>397</v>
      </c>
      <c r="BM279" s="15" t="s">
        <v>2605</v>
      </c>
    </row>
    <row r="280" spans="2:47" s="1" customFormat="1" ht="12">
      <c r="B280" s="36"/>
      <c r="C280" s="37"/>
      <c r="D280" s="215" t="s">
        <v>141</v>
      </c>
      <c r="E280" s="37"/>
      <c r="F280" s="216" t="s">
        <v>2606</v>
      </c>
      <c r="G280" s="37"/>
      <c r="H280" s="37"/>
      <c r="I280" s="129"/>
      <c r="J280" s="37"/>
      <c r="K280" s="37"/>
      <c r="L280" s="41"/>
      <c r="M280" s="217"/>
      <c r="N280" s="77"/>
      <c r="O280" s="77"/>
      <c r="P280" s="77"/>
      <c r="Q280" s="77"/>
      <c r="R280" s="77"/>
      <c r="S280" s="77"/>
      <c r="T280" s="78"/>
      <c r="AT280" s="15" t="s">
        <v>141</v>
      </c>
      <c r="AU280" s="15" t="s">
        <v>78</v>
      </c>
    </row>
    <row r="281" spans="2:65" s="1" customFormat="1" ht="16.5" customHeight="1">
      <c r="B281" s="36"/>
      <c r="C281" s="203" t="s">
        <v>704</v>
      </c>
      <c r="D281" s="203" t="s">
        <v>134</v>
      </c>
      <c r="E281" s="204" t="s">
        <v>584</v>
      </c>
      <c r="F281" s="205" t="s">
        <v>585</v>
      </c>
      <c r="G281" s="206" t="s">
        <v>173</v>
      </c>
      <c r="H281" s="207">
        <v>0.665</v>
      </c>
      <c r="I281" s="208"/>
      <c r="J281" s="209">
        <f>ROUND(I281*H281,2)</f>
        <v>0</v>
      </c>
      <c r="K281" s="205" t="s">
        <v>138</v>
      </c>
      <c r="L281" s="41"/>
      <c r="M281" s="210" t="s">
        <v>1</v>
      </c>
      <c r="N281" s="211" t="s">
        <v>39</v>
      </c>
      <c r="O281" s="77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5" t="s">
        <v>397</v>
      </c>
      <c r="AT281" s="15" t="s">
        <v>134</v>
      </c>
      <c r="AU281" s="15" t="s">
        <v>78</v>
      </c>
      <c r="AY281" s="15" t="s">
        <v>130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5" t="s">
        <v>76</v>
      </c>
      <c r="BK281" s="214">
        <f>ROUND(I281*H281,2)</f>
        <v>0</v>
      </c>
      <c r="BL281" s="15" t="s">
        <v>397</v>
      </c>
      <c r="BM281" s="15" t="s">
        <v>2607</v>
      </c>
    </row>
    <row r="282" spans="2:47" s="1" customFormat="1" ht="12">
      <c r="B282" s="36"/>
      <c r="C282" s="37"/>
      <c r="D282" s="215" t="s">
        <v>141</v>
      </c>
      <c r="E282" s="37"/>
      <c r="F282" s="216" t="s">
        <v>587</v>
      </c>
      <c r="G282" s="37"/>
      <c r="H282" s="37"/>
      <c r="I282" s="129"/>
      <c r="J282" s="37"/>
      <c r="K282" s="37"/>
      <c r="L282" s="41"/>
      <c r="M282" s="217"/>
      <c r="N282" s="77"/>
      <c r="O282" s="77"/>
      <c r="P282" s="77"/>
      <c r="Q282" s="77"/>
      <c r="R282" s="77"/>
      <c r="S282" s="77"/>
      <c r="T282" s="78"/>
      <c r="AT282" s="15" t="s">
        <v>141</v>
      </c>
      <c r="AU282" s="15" t="s">
        <v>78</v>
      </c>
    </row>
    <row r="283" spans="2:65" s="1" customFormat="1" ht="16.5" customHeight="1">
      <c r="B283" s="36"/>
      <c r="C283" s="203" t="s">
        <v>714</v>
      </c>
      <c r="D283" s="203" t="s">
        <v>134</v>
      </c>
      <c r="E283" s="204" t="s">
        <v>589</v>
      </c>
      <c r="F283" s="205" t="s">
        <v>590</v>
      </c>
      <c r="G283" s="206" t="s">
        <v>173</v>
      </c>
      <c r="H283" s="207">
        <v>0.665</v>
      </c>
      <c r="I283" s="208"/>
      <c r="J283" s="209">
        <f>ROUND(I283*H283,2)</f>
        <v>0</v>
      </c>
      <c r="K283" s="205" t="s">
        <v>138</v>
      </c>
      <c r="L283" s="41"/>
      <c r="M283" s="210" t="s">
        <v>1</v>
      </c>
      <c r="N283" s="211" t="s">
        <v>39</v>
      </c>
      <c r="O283" s="77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5" t="s">
        <v>397</v>
      </c>
      <c r="AT283" s="15" t="s">
        <v>134</v>
      </c>
      <c r="AU283" s="15" t="s">
        <v>78</v>
      </c>
      <c r="AY283" s="15" t="s">
        <v>130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5" t="s">
        <v>76</v>
      </c>
      <c r="BK283" s="214">
        <f>ROUND(I283*H283,2)</f>
        <v>0</v>
      </c>
      <c r="BL283" s="15" t="s">
        <v>397</v>
      </c>
      <c r="BM283" s="15" t="s">
        <v>2608</v>
      </c>
    </row>
    <row r="284" spans="2:47" s="1" customFormat="1" ht="12">
      <c r="B284" s="36"/>
      <c r="C284" s="37"/>
      <c r="D284" s="215" t="s">
        <v>141</v>
      </c>
      <c r="E284" s="37"/>
      <c r="F284" s="216" t="s">
        <v>592</v>
      </c>
      <c r="G284" s="37"/>
      <c r="H284" s="37"/>
      <c r="I284" s="129"/>
      <c r="J284" s="37"/>
      <c r="K284" s="37"/>
      <c r="L284" s="41"/>
      <c r="M284" s="217"/>
      <c r="N284" s="77"/>
      <c r="O284" s="77"/>
      <c r="P284" s="77"/>
      <c r="Q284" s="77"/>
      <c r="R284" s="77"/>
      <c r="S284" s="77"/>
      <c r="T284" s="78"/>
      <c r="AT284" s="15" t="s">
        <v>141</v>
      </c>
      <c r="AU284" s="15" t="s">
        <v>78</v>
      </c>
    </row>
    <row r="285" spans="2:65" s="1" customFormat="1" ht="16.5" customHeight="1">
      <c r="B285" s="36"/>
      <c r="C285" s="203" t="s">
        <v>709</v>
      </c>
      <c r="D285" s="203" t="s">
        <v>134</v>
      </c>
      <c r="E285" s="204" t="s">
        <v>594</v>
      </c>
      <c r="F285" s="205" t="s">
        <v>595</v>
      </c>
      <c r="G285" s="206" t="s">
        <v>173</v>
      </c>
      <c r="H285" s="207">
        <v>0.665</v>
      </c>
      <c r="I285" s="208"/>
      <c r="J285" s="209">
        <f>ROUND(I285*H285,2)</f>
        <v>0</v>
      </c>
      <c r="K285" s="205" t="s">
        <v>138</v>
      </c>
      <c r="L285" s="41"/>
      <c r="M285" s="210" t="s">
        <v>1</v>
      </c>
      <c r="N285" s="211" t="s">
        <v>39</v>
      </c>
      <c r="O285" s="77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5" t="s">
        <v>397</v>
      </c>
      <c r="AT285" s="15" t="s">
        <v>134</v>
      </c>
      <c r="AU285" s="15" t="s">
        <v>78</v>
      </c>
      <c r="AY285" s="15" t="s">
        <v>130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5" t="s">
        <v>76</v>
      </c>
      <c r="BK285" s="214">
        <f>ROUND(I285*H285,2)</f>
        <v>0</v>
      </c>
      <c r="BL285" s="15" t="s">
        <v>397</v>
      </c>
      <c r="BM285" s="15" t="s">
        <v>2609</v>
      </c>
    </row>
    <row r="286" spans="2:47" s="1" customFormat="1" ht="12">
      <c r="B286" s="36"/>
      <c r="C286" s="37"/>
      <c r="D286" s="215" t="s">
        <v>141</v>
      </c>
      <c r="E286" s="37"/>
      <c r="F286" s="216" t="s">
        <v>597</v>
      </c>
      <c r="G286" s="37"/>
      <c r="H286" s="37"/>
      <c r="I286" s="129"/>
      <c r="J286" s="37"/>
      <c r="K286" s="37"/>
      <c r="L286" s="41"/>
      <c r="M286" s="217"/>
      <c r="N286" s="77"/>
      <c r="O286" s="77"/>
      <c r="P286" s="77"/>
      <c r="Q286" s="77"/>
      <c r="R286" s="77"/>
      <c r="S286" s="77"/>
      <c r="T286" s="78"/>
      <c r="AT286" s="15" t="s">
        <v>141</v>
      </c>
      <c r="AU286" s="15" t="s">
        <v>78</v>
      </c>
    </row>
    <row r="287" spans="2:63" s="10" customFormat="1" ht="22.8" customHeight="1">
      <c r="B287" s="187"/>
      <c r="C287" s="188"/>
      <c r="D287" s="189" t="s">
        <v>67</v>
      </c>
      <c r="E287" s="201" t="s">
        <v>1275</v>
      </c>
      <c r="F287" s="201" t="s">
        <v>1276</v>
      </c>
      <c r="G287" s="188"/>
      <c r="H287" s="188"/>
      <c r="I287" s="191"/>
      <c r="J287" s="202">
        <f>BK287</f>
        <v>0</v>
      </c>
      <c r="K287" s="188"/>
      <c r="L287" s="193"/>
      <c r="M287" s="194"/>
      <c r="N287" s="195"/>
      <c r="O287" s="195"/>
      <c r="P287" s="196">
        <f>SUM(P288:P312)</f>
        <v>0</v>
      </c>
      <c r="Q287" s="195"/>
      <c r="R287" s="196">
        <f>SUM(R288:R312)</f>
        <v>2.231885</v>
      </c>
      <c r="S287" s="195"/>
      <c r="T287" s="197">
        <f>SUM(T288:T312)</f>
        <v>13.723049999999999</v>
      </c>
      <c r="AR287" s="198" t="s">
        <v>78</v>
      </c>
      <c r="AT287" s="199" t="s">
        <v>67</v>
      </c>
      <c r="AU287" s="199" t="s">
        <v>76</v>
      </c>
      <c r="AY287" s="198" t="s">
        <v>130</v>
      </c>
      <c r="BK287" s="200">
        <f>SUM(BK288:BK312)</f>
        <v>0</v>
      </c>
    </row>
    <row r="288" spans="2:65" s="1" customFormat="1" ht="16.5" customHeight="1">
      <c r="B288" s="36"/>
      <c r="C288" s="203" t="s">
        <v>726</v>
      </c>
      <c r="D288" s="203" t="s">
        <v>134</v>
      </c>
      <c r="E288" s="204" t="s">
        <v>2610</v>
      </c>
      <c r="F288" s="205" t="s">
        <v>2611</v>
      </c>
      <c r="G288" s="206" t="s">
        <v>186</v>
      </c>
      <c r="H288" s="207">
        <v>165</v>
      </c>
      <c r="I288" s="208"/>
      <c r="J288" s="209">
        <f>ROUND(I288*H288,2)</f>
        <v>0</v>
      </c>
      <c r="K288" s="205" t="s">
        <v>138</v>
      </c>
      <c r="L288" s="41"/>
      <c r="M288" s="210" t="s">
        <v>1</v>
      </c>
      <c r="N288" s="211" t="s">
        <v>39</v>
      </c>
      <c r="O288" s="77"/>
      <c r="P288" s="212">
        <f>O288*H288</f>
        <v>0</v>
      </c>
      <c r="Q288" s="212">
        <v>0.0003</v>
      </c>
      <c r="R288" s="212">
        <f>Q288*H288</f>
        <v>0.049499999999999995</v>
      </c>
      <c r="S288" s="212">
        <v>0</v>
      </c>
      <c r="T288" s="213">
        <f>S288*H288</f>
        <v>0</v>
      </c>
      <c r="AR288" s="15" t="s">
        <v>397</v>
      </c>
      <c r="AT288" s="15" t="s">
        <v>134</v>
      </c>
      <c r="AU288" s="15" t="s">
        <v>78</v>
      </c>
      <c r="AY288" s="15" t="s">
        <v>130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5" t="s">
        <v>76</v>
      </c>
      <c r="BK288" s="214">
        <f>ROUND(I288*H288,2)</f>
        <v>0</v>
      </c>
      <c r="BL288" s="15" t="s">
        <v>397</v>
      </c>
      <c r="BM288" s="15" t="s">
        <v>2612</v>
      </c>
    </row>
    <row r="289" spans="2:47" s="1" customFormat="1" ht="12">
      <c r="B289" s="36"/>
      <c r="C289" s="37"/>
      <c r="D289" s="215" t="s">
        <v>141</v>
      </c>
      <c r="E289" s="37"/>
      <c r="F289" s="216" t="s">
        <v>2613</v>
      </c>
      <c r="G289" s="37"/>
      <c r="H289" s="37"/>
      <c r="I289" s="129"/>
      <c r="J289" s="37"/>
      <c r="K289" s="37"/>
      <c r="L289" s="41"/>
      <c r="M289" s="217"/>
      <c r="N289" s="77"/>
      <c r="O289" s="77"/>
      <c r="P289" s="77"/>
      <c r="Q289" s="77"/>
      <c r="R289" s="77"/>
      <c r="S289" s="77"/>
      <c r="T289" s="78"/>
      <c r="AT289" s="15" t="s">
        <v>141</v>
      </c>
      <c r="AU289" s="15" t="s">
        <v>78</v>
      </c>
    </row>
    <row r="290" spans="2:65" s="1" customFormat="1" ht="16.5" customHeight="1">
      <c r="B290" s="36"/>
      <c r="C290" s="203" t="s">
        <v>721</v>
      </c>
      <c r="D290" s="203" t="s">
        <v>134</v>
      </c>
      <c r="E290" s="204" t="s">
        <v>2614</v>
      </c>
      <c r="F290" s="205" t="s">
        <v>2615</v>
      </c>
      <c r="G290" s="206" t="s">
        <v>186</v>
      </c>
      <c r="H290" s="207">
        <v>165</v>
      </c>
      <c r="I290" s="208"/>
      <c r="J290" s="209">
        <f>ROUND(I290*H290,2)</f>
        <v>0</v>
      </c>
      <c r="K290" s="205" t="s">
        <v>138</v>
      </c>
      <c r="L290" s="41"/>
      <c r="M290" s="210" t="s">
        <v>1</v>
      </c>
      <c r="N290" s="211" t="s">
        <v>39</v>
      </c>
      <c r="O290" s="77"/>
      <c r="P290" s="212">
        <f>O290*H290</f>
        <v>0</v>
      </c>
      <c r="Q290" s="212">
        <v>0.00455</v>
      </c>
      <c r="R290" s="212">
        <f>Q290*H290</f>
        <v>0.75075</v>
      </c>
      <c r="S290" s="212">
        <v>0</v>
      </c>
      <c r="T290" s="213">
        <f>S290*H290</f>
        <v>0</v>
      </c>
      <c r="AR290" s="15" t="s">
        <v>397</v>
      </c>
      <c r="AT290" s="15" t="s">
        <v>134</v>
      </c>
      <c r="AU290" s="15" t="s">
        <v>78</v>
      </c>
      <c r="AY290" s="15" t="s">
        <v>130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5" t="s">
        <v>76</v>
      </c>
      <c r="BK290" s="214">
        <f>ROUND(I290*H290,2)</f>
        <v>0</v>
      </c>
      <c r="BL290" s="15" t="s">
        <v>397</v>
      </c>
      <c r="BM290" s="15" t="s">
        <v>2616</v>
      </c>
    </row>
    <row r="291" spans="2:47" s="1" customFormat="1" ht="12">
      <c r="B291" s="36"/>
      <c r="C291" s="37"/>
      <c r="D291" s="215" t="s">
        <v>141</v>
      </c>
      <c r="E291" s="37"/>
      <c r="F291" s="216" t="s">
        <v>2617</v>
      </c>
      <c r="G291" s="37"/>
      <c r="H291" s="37"/>
      <c r="I291" s="129"/>
      <c r="J291" s="37"/>
      <c r="K291" s="37"/>
      <c r="L291" s="41"/>
      <c r="M291" s="217"/>
      <c r="N291" s="77"/>
      <c r="O291" s="77"/>
      <c r="P291" s="77"/>
      <c r="Q291" s="77"/>
      <c r="R291" s="77"/>
      <c r="S291" s="77"/>
      <c r="T291" s="78"/>
      <c r="AT291" s="15" t="s">
        <v>141</v>
      </c>
      <c r="AU291" s="15" t="s">
        <v>78</v>
      </c>
    </row>
    <row r="292" spans="2:51" s="11" customFormat="1" ht="12">
      <c r="B292" s="231"/>
      <c r="C292" s="232"/>
      <c r="D292" s="215" t="s">
        <v>189</v>
      </c>
      <c r="E292" s="233" t="s">
        <v>1</v>
      </c>
      <c r="F292" s="234" t="s">
        <v>1886</v>
      </c>
      <c r="G292" s="232"/>
      <c r="H292" s="235">
        <v>165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189</v>
      </c>
      <c r="AU292" s="241" t="s">
        <v>78</v>
      </c>
      <c r="AV292" s="11" t="s">
        <v>78</v>
      </c>
      <c r="AW292" s="11" t="s">
        <v>31</v>
      </c>
      <c r="AX292" s="11" t="s">
        <v>76</v>
      </c>
      <c r="AY292" s="241" t="s">
        <v>130</v>
      </c>
    </row>
    <row r="293" spans="2:65" s="1" customFormat="1" ht="16.5" customHeight="1">
      <c r="B293" s="36"/>
      <c r="C293" s="203" t="s">
        <v>1218</v>
      </c>
      <c r="D293" s="203" t="s">
        <v>134</v>
      </c>
      <c r="E293" s="204" t="s">
        <v>2618</v>
      </c>
      <c r="F293" s="205" t="s">
        <v>2619</v>
      </c>
      <c r="G293" s="206" t="s">
        <v>198</v>
      </c>
      <c r="H293" s="207">
        <v>123.5</v>
      </c>
      <c r="I293" s="208"/>
      <c r="J293" s="209">
        <f>ROUND(I293*H293,2)</f>
        <v>0</v>
      </c>
      <c r="K293" s="205" t="s">
        <v>138</v>
      </c>
      <c r="L293" s="41"/>
      <c r="M293" s="210" t="s">
        <v>1</v>
      </c>
      <c r="N293" s="211" t="s">
        <v>39</v>
      </c>
      <c r="O293" s="77"/>
      <c r="P293" s="212">
        <f>O293*H293</f>
        <v>0</v>
      </c>
      <c r="Q293" s="212">
        <v>0.00058</v>
      </c>
      <c r="R293" s="212">
        <f>Q293*H293</f>
        <v>0.07163</v>
      </c>
      <c r="S293" s="212">
        <v>0</v>
      </c>
      <c r="T293" s="213">
        <f>S293*H293</f>
        <v>0</v>
      </c>
      <c r="AR293" s="15" t="s">
        <v>397</v>
      </c>
      <c r="AT293" s="15" t="s">
        <v>134</v>
      </c>
      <c r="AU293" s="15" t="s">
        <v>78</v>
      </c>
      <c r="AY293" s="15" t="s">
        <v>130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5" t="s">
        <v>76</v>
      </c>
      <c r="BK293" s="214">
        <f>ROUND(I293*H293,2)</f>
        <v>0</v>
      </c>
      <c r="BL293" s="15" t="s">
        <v>397</v>
      </c>
      <c r="BM293" s="15" t="s">
        <v>2620</v>
      </c>
    </row>
    <row r="294" spans="2:47" s="1" customFormat="1" ht="12">
      <c r="B294" s="36"/>
      <c r="C294" s="37"/>
      <c r="D294" s="215" t="s">
        <v>141</v>
      </c>
      <c r="E294" s="37"/>
      <c r="F294" s="216" t="s">
        <v>2621</v>
      </c>
      <c r="G294" s="37"/>
      <c r="H294" s="37"/>
      <c r="I294" s="129"/>
      <c r="J294" s="37"/>
      <c r="K294" s="37"/>
      <c r="L294" s="41"/>
      <c r="M294" s="217"/>
      <c r="N294" s="77"/>
      <c r="O294" s="77"/>
      <c r="P294" s="77"/>
      <c r="Q294" s="77"/>
      <c r="R294" s="77"/>
      <c r="S294" s="77"/>
      <c r="T294" s="78"/>
      <c r="AT294" s="15" t="s">
        <v>141</v>
      </c>
      <c r="AU294" s="15" t="s">
        <v>78</v>
      </c>
    </row>
    <row r="295" spans="2:51" s="11" customFormat="1" ht="12">
      <c r="B295" s="231"/>
      <c r="C295" s="232"/>
      <c r="D295" s="215" t="s">
        <v>189</v>
      </c>
      <c r="E295" s="233" t="s">
        <v>1</v>
      </c>
      <c r="F295" s="234" t="s">
        <v>2622</v>
      </c>
      <c r="G295" s="232"/>
      <c r="H295" s="235">
        <v>123.5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189</v>
      </c>
      <c r="AU295" s="241" t="s">
        <v>78</v>
      </c>
      <c r="AV295" s="11" t="s">
        <v>78</v>
      </c>
      <c r="AW295" s="11" t="s">
        <v>31</v>
      </c>
      <c r="AX295" s="11" t="s">
        <v>76</v>
      </c>
      <c r="AY295" s="241" t="s">
        <v>130</v>
      </c>
    </row>
    <row r="296" spans="2:65" s="1" customFormat="1" ht="16.5" customHeight="1">
      <c r="B296" s="36"/>
      <c r="C296" s="203" t="s">
        <v>229</v>
      </c>
      <c r="D296" s="203" t="s">
        <v>134</v>
      </c>
      <c r="E296" s="204" t="s">
        <v>1277</v>
      </c>
      <c r="F296" s="205" t="s">
        <v>1278</v>
      </c>
      <c r="G296" s="206" t="s">
        <v>186</v>
      </c>
      <c r="H296" s="207">
        <v>165</v>
      </c>
      <c r="I296" s="208"/>
      <c r="J296" s="209">
        <f>ROUND(I296*H296,2)</f>
        <v>0</v>
      </c>
      <c r="K296" s="205" t="s">
        <v>138</v>
      </c>
      <c r="L296" s="41"/>
      <c r="M296" s="210" t="s">
        <v>1</v>
      </c>
      <c r="N296" s="211" t="s">
        <v>39</v>
      </c>
      <c r="O296" s="77"/>
      <c r="P296" s="212">
        <f>O296*H296</f>
        <v>0</v>
      </c>
      <c r="Q296" s="212">
        <v>0</v>
      </c>
      <c r="R296" s="212">
        <f>Q296*H296</f>
        <v>0</v>
      </c>
      <c r="S296" s="212">
        <v>0.08317</v>
      </c>
      <c r="T296" s="213">
        <f>S296*H296</f>
        <v>13.723049999999999</v>
      </c>
      <c r="AR296" s="15" t="s">
        <v>397</v>
      </c>
      <c r="AT296" s="15" t="s">
        <v>134</v>
      </c>
      <c r="AU296" s="15" t="s">
        <v>78</v>
      </c>
      <c r="AY296" s="15" t="s">
        <v>130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5" t="s">
        <v>76</v>
      </c>
      <c r="BK296" s="214">
        <f>ROUND(I296*H296,2)</f>
        <v>0</v>
      </c>
      <c r="BL296" s="15" t="s">
        <v>397</v>
      </c>
      <c r="BM296" s="15" t="s">
        <v>2623</v>
      </c>
    </row>
    <row r="297" spans="2:47" s="1" customFormat="1" ht="12">
      <c r="B297" s="36"/>
      <c r="C297" s="37"/>
      <c r="D297" s="215" t="s">
        <v>141</v>
      </c>
      <c r="E297" s="37"/>
      <c r="F297" s="216" t="s">
        <v>1278</v>
      </c>
      <c r="G297" s="37"/>
      <c r="H297" s="37"/>
      <c r="I297" s="129"/>
      <c r="J297" s="37"/>
      <c r="K297" s="37"/>
      <c r="L297" s="41"/>
      <c r="M297" s="217"/>
      <c r="N297" s="77"/>
      <c r="O297" s="77"/>
      <c r="P297" s="77"/>
      <c r="Q297" s="77"/>
      <c r="R297" s="77"/>
      <c r="S297" s="77"/>
      <c r="T297" s="78"/>
      <c r="AT297" s="15" t="s">
        <v>141</v>
      </c>
      <c r="AU297" s="15" t="s">
        <v>78</v>
      </c>
    </row>
    <row r="298" spans="2:51" s="11" customFormat="1" ht="12">
      <c r="B298" s="231"/>
      <c r="C298" s="232"/>
      <c r="D298" s="215" t="s">
        <v>189</v>
      </c>
      <c r="E298" s="233" t="s">
        <v>1</v>
      </c>
      <c r="F298" s="234" t="s">
        <v>1886</v>
      </c>
      <c r="G298" s="232"/>
      <c r="H298" s="235">
        <v>165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189</v>
      </c>
      <c r="AU298" s="241" t="s">
        <v>78</v>
      </c>
      <c r="AV298" s="11" t="s">
        <v>78</v>
      </c>
      <c r="AW298" s="11" t="s">
        <v>31</v>
      </c>
      <c r="AX298" s="11" t="s">
        <v>76</v>
      </c>
      <c r="AY298" s="241" t="s">
        <v>130</v>
      </c>
    </row>
    <row r="299" spans="2:65" s="1" customFormat="1" ht="16.5" customHeight="1">
      <c r="B299" s="36"/>
      <c r="C299" s="203" t="s">
        <v>737</v>
      </c>
      <c r="D299" s="203" t="s">
        <v>134</v>
      </c>
      <c r="E299" s="204" t="s">
        <v>2624</v>
      </c>
      <c r="F299" s="205" t="s">
        <v>2625</v>
      </c>
      <c r="G299" s="206" t="s">
        <v>186</v>
      </c>
      <c r="H299" s="207">
        <v>165</v>
      </c>
      <c r="I299" s="208"/>
      <c r="J299" s="209">
        <f>ROUND(I299*H299,2)</f>
        <v>0</v>
      </c>
      <c r="K299" s="205" t="s">
        <v>138</v>
      </c>
      <c r="L299" s="41"/>
      <c r="M299" s="210" t="s">
        <v>1</v>
      </c>
      <c r="N299" s="211" t="s">
        <v>39</v>
      </c>
      <c r="O299" s="77"/>
      <c r="P299" s="212">
        <f>O299*H299</f>
        <v>0</v>
      </c>
      <c r="Q299" s="212">
        <v>0.00822</v>
      </c>
      <c r="R299" s="212">
        <f>Q299*H299</f>
        <v>1.3563</v>
      </c>
      <c r="S299" s="212">
        <v>0</v>
      </c>
      <c r="T299" s="213">
        <f>S299*H299</f>
        <v>0</v>
      </c>
      <c r="AR299" s="15" t="s">
        <v>397</v>
      </c>
      <c r="AT299" s="15" t="s">
        <v>134</v>
      </c>
      <c r="AU299" s="15" t="s">
        <v>78</v>
      </c>
      <c r="AY299" s="15" t="s">
        <v>130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5" t="s">
        <v>76</v>
      </c>
      <c r="BK299" s="214">
        <f>ROUND(I299*H299,2)</f>
        <v>0</v>
      </c>
      <c r="BL299" s="15" t="s">
        <v>397</v>
      </c>
      <c r="BM299" s="15" t="s">
        <v>2626</v>
      </c>
    </row>
    <row r="300" spans="2:47" s="1" customFormat="1" ht="12">
      <c r="B300" s="36"/>
      <c r="C300" s="37"/>
      <c r="D300" s="215" t="s">
        <v>141</v>
      </c>
      <c r="E300" s="37"/>
      <c r="F300" s="216" t="s">
        <v>2627</v>
      </c>
      <c r="G300" s="37"/>
      <c r="H300" s="37"/>
      <c r="I300" s="129"/>
      <c r="J300" s="37"/>
      <c r="K300" s="37"/>
      <c r="L300" s="41"/>
      <c r="M300" s="217"/>
      <c r="N300" s="77"/>
      <c r="O300" s="77"/>
      <c r="P300" s="77"/>
      <c r="Q300" s="77"/>
      <c r="R300" s="77"/>
      <c r="S300" s="77"/>
      <c r="T300" s="78"/>
      <c r="AT300" s="15" t="s">
        <v>141</v>
      </c>
      <c r="AU300" s="15" t="s">
        <v>78</v>
      </c>
    </row>
    <row r="301" spans="2:65" s="1" customFormat="1" ht="16.5" customHeight="1">
      <c r="B301" s="36"/>
      <c r="C301" s="221" t="s">
        <v>742</v>
      </c>
      <c r="D301" s="221" t="s">
        <v>178</v>
      </c>
      <c r="E301" s="222" t="s">
        <v>2628</v>
      </c>
      <c r="F301" s="223" t="s">
        <v>2629</v>
      </c>
      <c r="G301" s="224" t="s">
        <v>186</v>
      </c>
      <c r="H301" s="225">
        <v>181.5</v>
      </c>
      <c r="I301" s="226"/>
      <c r="J301" s="227">
        <f>ROUND(I301*H301,2)</f>
        <v>0</v>
      </c>
      <c r="K301" s="223" t="s">
        <v>1</v>
      </c>
      <c r="L301" s="228"/>
      <c r="M301" s="229" t="s">
        <v>1</v>
      </c>
      <c r="N301" s="230" t="s">
        <v>39</v>
      </c>
      <c r="O301" s="77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15" t="s">
        <v>408</v>
      </c>
      <c r="AT301" s="15" t="s">
        <v>178</v>
      </c>
      <c r="AU301" s="15" t="s">
        <v>78</v>
      </c>
      <c r="AY301" s="15" t="s">
        <v>130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5" t="s">
        <v>76</v>
      </c>
      <c r="BK301" s="214">
        <f>ROUND(I301*H301,2)</f>
        <v>0</v>
      </c>
      <c r="BL301" s="15" t="s">
        <v>397</v>
      </c>
      <c r="BM301" s="15" t="s">
        <v>2630</v>
      </c>
    </row>
    <row r="302" spans="2:47" s="1" customFormat="1" ht="12">
      <c r="B302" s="36"/>
      <c r="C302" s="37"/>
      <c r="D302" s="215" t="s">
        <v>141</v>
      </c>
      <c r="E302" s="37"/>
      <c r="F302" s="216" t="s">
        <v>2631</v>
      </c>
      <c r="G302" s="37"/>
      <c r="H302" s="37"/>
      <c r="I302" s="129"/>
      <c r="J302" s="37"/>
      <c r="K302" s="37"/>
      <c r="L302" s="41"/>
      <c r="M302" s="217"/>
      <c r="N302" s="77"/>
      <c r="O302" s="77"/>
      <c r="P302" s="77"/>
      <c r="Q302" s="77"/>
      <c r="R302" s="77"/>
      <c r="S302" s="77"/>
      <c r="T302" s="78"/>
      <c r="AT302" s="15" t="s">
        <v>141</v>
      </c>
      <c r="AU302" s="15" t="s">
        <v>78</v>
      </c>
    </row>
    <row r="303" spans="2:51" s="11" customFormat="1" ht="12">
      <c r="B303" s="231"/>
      <c r="C303" s="232"/>
      <c r="D303" s="215" t="s">
        <v>189</v>
      </c>
      <c r="E303" s="232"/>
      <c r="F303" s="234" t="s">
        <v>2632</v>
      </c>
      <c r="G303" s="232"/>
      <c r="H303" s="235">
        <v>181.5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189</v>
      </c>
      <c r="AU303" s="241" t="s">
        <v>78</v>
      </c>
      <c r="AV303" s="11" t="s">
        <v>78</v>
      </c>
      <c r="AW303" s="11" t="s">
        <v>4</v>
      </c>
      <c r="AX303" s="11" t="s">
        <v>76</v>
      </c>
      <c r="AY303" s="241" t="s">
        <v>130</v>
      </c>
    </row>
    <row r="304" spans="2:65" s="1" customFormat="1" ht="16.5" customHeight="1">
      <c r="B304" s="36"/>
      <c r="C304" s="203" t="s">
        <v>748</v>
      </c>
      <c r="D304" s="203" t="s">
        <v>134</v>
      </c>
      <c r="E304" s="204" t="s">
        <v>2633</v>
      </c>
      <c r="F304" s="205" t="s">
        <v>2634</v>
      </c>
      <c r="G304" s="206" t="s">
        <v>198</v>
      </c>
      <c r="H304" s="207">
        <v>123.5</v>
      </c>
      <c r="I304" s="208"/>
      <c r="J304" s="209">
        <f>ROUND(I304*H304,2)</f>
        <v>0</v>
      </c>
      <c r="K304" s="205" t="s">
        <v>138</v>
      </c>
      <c r="L304" s="41"/>
      <c r="M304" s="210" t="s">
        <v>1</v>
      </c>
      <c r="N304" s="211" t="s">
        <v>39</v>
      </c>
      <c r="O304" s="77"/>
      <c r="P304" s="212">
        <f>O304*H304</f>
        <v>0</v>
      </c>
      <c r="Q304" s="212">
        <v>3E-05</v>
      </c>
      <c r="R304" s="212">
        <f>Q304*H304</f>
        <v>0.003705</v>
      </c>
      <c r="S304" s="212">
        <v>0</v>
      </c>
      <c r="T304" s="213">
        <f>S304*H304</f>
        <v>0</v>
      </c>
      <c r="AR304" s="15" t="s">
        <v>397</v>
      </c>
      <c r="AT304" s="15" t="s">
        <v>134</v>
      </c>
      <c r="AU304" s="15" t="s">
        <v>78</v>
      </c>
      <c r="AY304" s="15" t="s">
        <v>130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15" t="s">
        <v>76</v>
      </c>
      <c r="BK304" s="214">
        <f>ROUND(I304*H304,2)</f>
        <v>0</v>
      </c>
      <c r="BL304" s="15" t="s">
        <v>397</v>
      </c>
      <c r="BM304" s="15" t="s">
        <v>2635</v>
      </c>
    </row>
    <row r="305" spans="2:47" s="1" customFormat="1" ht="12">
      <c r="B305" s="36"/>
      <c r="C305" s="37"/>
      <c r="D305" s="215" t="s">
        <v>141</v>
      </c>
      <c r="E305" s="37"/>
      <c r="F305" s="216" t="s">
        <v>2636</v>
      </c>
      <c r="G305" s="37"/>
      <c r="H305" s="37"/>
      <c r="I305" s="129"/>
      <c r="J305" s="37"/>
      <c r="K305" s="37"/>
      <c r="L305" s="41"/>
      <c r="M305" s="217"/>
      <c r="N305" s="77"/>
      <c r="O305" s="77"/>
      <c r="P305" s="77"/>
      <c r="Q305" s="77"/>
      <c r="R305" s="77"/>
      <c r="S305" s="77"/>
      <c r="T305" s="78"/>
      <c r="AT305" s="15" t="s">
        <v>141</v>
      </c>
      <c r="AU305" s="15" t="s">
        <v>78</v>
      </c>
    </row>
    <row r="306" spans="2:51" s="11" customFormat="1" ht="12">
      <c r="B306" s="231"/>
      <c r="C306" s="232"/>
      <c r="D306" s="215" t="s">
        <v>189</v>
      </c>
      <c r="E306" s="233" t="s">
        <v>1</v>
      </c>
      <c r="F306" s="234" t="s">
        <v>2622</v>
      </c>
      <c r="G306" s="232"/>
      <c r="H306" s="235">
        <v>123.5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189</v>
      </c>
      <c r="AU306" s="241" t="s">
        <v>78</v>
      </c>
      <c r="AV306" s="11" t="s">
        <v>78</v>
      </c>
      <c r="AW306" s="11" t="s">
        <v>31</v>
      </c>
      <c r="AX306" s="11" t="s">
        <v>76</v>
      </c>
      <c r="AY306" s="241" t="s">
        <v>130</v>
      </c>
    </row>
    <row r="307" spans="2:65" s="1" customFormat="1" ht="16.5" customHeight="1">
      <c r="B307" s="36"/>
      <c r="C307" s="203" t="s">
        <v>1240</v>
      </c>
      <c r="D307" s="203" t="s">
        <v>134</v>
      </c>
      <c r="E307" s="204" t="s">
        <v>2637</v>
      </c>
      <c r="F307" s="205" t="s">
        <v>2638</v>
      </c>
      <c r="G307" s="206" t="s">
        <v>173</v>
      </c>
      <c r="H307" s="207">
        <v>2.232</v>
      </c>
      <c r="I307" s="208"/>
      <c r="J307" s="209">
        <f>ROUND(I307*H307,2)</f>
        <v>0</v>
      </c>
      <c r="K307" s="205" t="s">
        <v>138</v>
      </c>
      <c r="L307" s="41"/>
      <c r="M307" s="210" t="s">
        <v>1</v>
      </c>
      <c r="N307" s="211" t="s">
        <v>39</v>
      </c>
      <c r="O307" s="77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15" t="s">
        <v>397</v>
      </c>
      <c r="AT307" s="15" t="s">
        <v>134</v>
      </c>
      <c r="AU307" s="15" t="s">
        <v>78</v>
      </c>
      <c r="AY307" s="15" t="s">
        <v>130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76</v>
      </c>
      <c r="BK307" s="214">
        <f>ROUND(I307*H307,2)</f>
        <v>0</v>
      </c>
      <c r="BL307" s="15" t="s">
        <v>397</v>
      </c>
      <c r="BM307" s="15" t="s">
        <v>2639</v>
      </c>
    </row>
    <row r="308" spans="2:47" s="1" customFormat="1" ht="12">
      <c r="B308" s="36"/>
      <c r="C308" s="37"/>
      <c r="D308" s="215" t="s">
        <v>141</v>
      </c>
      <c r="E308" s="37"/>
      <c r="F308" s="216" t="s">
        <v>2640</v>
      </c>
      <c r="G308" s="37"/>
      <c r="H308" s="37"/>
      <c r="I308" s="129"/>
      <c r="J308" s="37"/>
      <c r="K308" s="37"/>
      <c r="L308" s="41"/>
      <c r="M308" s="217"/>
      <c r="N308" s="77"/>
      <c r="O308" s="77"/>
      <c r="P308" s="77"/>
      <c r="Q308" s="77"/>
      <c r="R308" s="77"/>
      <c r="S308" s="77"/>
      <c r="T308" s="78"/>
      <c r="AT308" s="15" t="s">
        <v>141</v>
      </c>
      <c r="AU308" s="15" t="s">
        <v>78</v>
      </c>
    </row>
    <row r="309" spans="2:65" s="1" customFormat="1" ht="16.5" customHeight="1">
      <c r="B309" s="36"/>
      <c r="C309" s="203" t="s">
        <v>1192</v>
      </c>
      <c r="D309" s="203" t="s">
        <v>134</v>
      </c>
      <c r="E309" s="204" t="s">
        <v>2641</v>
      </c>
      <c r="F309" s="205" t="s">
        <v>2642</v>
      </c>
      <c r="G309" s="206" t="s">
        <v>173</v>
      </c>
      <c r="H309" s="207">
        <v>2.232</v>
      </c>
      <c r="I309" s="208"/>
      <c r="J309" s="209">
        <f>ROUND(I309*H309,2)</f>
        <v>0</v>
      </c>
      <c r="K309" s="205" t="s">
        <v>138</v>
      </c>
      <c r="L309" s="41"/>
      <c r="M309" s="210" t="s">
        <v>1</v>
      </c>
      <c r="N309" s="211" t="s">
        <v>39</v>
      </c>
      <c r="O309" s="77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15" t="s">
        <v>397</v>
      </c>
      <c r="AT309" s="15" t="s">
        <v>134</v>
      </c>
      <c r="AU309" s="15" t="s">
        <v>78</v>
      </c>
      <c r="AY309" s="15" t="s">
        <v>130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5" t="s">
        <v>76</v>
      </c>
      <c r="BK309" s="214">
        <f>ROUND(I309*H309,2)</f>
        <v>0</v>
      </c>
      <c r="BL309" s="15" t="s">
        <v>397</v>
      </c>
      <c r="BM309" s="15" t="s">
        <v>2643</v>
      </c>
    </row>
    <row r="310" spans="2:47" s="1" customFormat="1" ht="12">
      <c r="B310" s="36"/>
      <c r="C310" s="37"/>
      <c r="D310" s="215" t="s">
        <v>141</v>
      </c>
      <c r="E310" s="37"/>
      <c r="F310" s="216" t="s">
        <v>2644</v>
      </c>
      <c r="G310" s="37"/>
      <c r="H310" s="37"/>
      <c r="I310" s="129"/>
      <c r="J310" s="37"/>
      <c r="K310" s="37"/>
      <c r="L310" s="41"/>
      <c r="M310" s="217"/>
      <c r="N310" s="77"/>
      <c r="O310" s="77"/>
      <c r="P310" s="77"/>
      <c r="Q310" s="77"/>
      <c r="R310" s="77"/>
      <c r="S310" s="77"/>
      <c r="T310" s="78"/>
      <c r="AT310" s="15" t="s">
        <v>141</v>
      </c>
      <c r="AU310" s="15" t="s">
        <v>78</v>
      </c>
    </row>
    <row r="311" spans="2:65" s="1" customFormat="1" ht="16.5" customHeight="1">
      <c r="B311" s="36"/>
      <c r="C311" s="203" t="s">
        <v>1187</v>
      </c>
      <c r="D311" s="203" t="s">
        <v>134</v>
      </c>
      <c r="E311" s="204" t="s">
        <v>2645</v>
      </c>
      <c r="F311" s="205" t="s">
        <v>2646</v>
      </c>
      <c r="G311" s="206" t="s">
        <v>173</v>
      </c>
      <c r="H311" s="207">
        <v>2.232</v>
      </c>
      <c r="I311" s="208"/>
      <c r="J311" s="209">
        <f>ROUND(I311*H311,2)</f>
        <v>0</v>
      </c>
      <c r="K311" s="205" t="s">
        <v>138</v>
      </c>
      <c r="L311" s="41"/>
      <c r="M311" s="210" t="s">
        <v>1</v>
      </c>
      <c r="N311" s="211" t="s">
        <v>39</v>
      </c>
      <c r="O311" s="77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5" t="s">
        <v>397</v>
      </c>
      <c r="AT311" s="15" t="s">
        <v>134</v>
      </c>
      <c r="AU311" s="15" t="s">
        <v>78</v>
      </c>
      <c r="AY311" s="15" t="s">
        <v>130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5" t="s">
        <v>76</v>
      </c>
      <c r="BK311" s="214">
        <f>ROUND(I311*H311,2)</f>
        <v>0</v>
      </c>
      <c r="BL311" s="15" t="s">
        <v>397</v>
      </c>
      <c r="BM311" s="15" t="s">
        <v>2647</v>
      </c>
    </row>
    <row r="312" spans="2:47" s="1" customFormat="1" ht="12">
      <c r="B312" s="36"/>
      <c r="C312" s="37"/>
      <c r="D312" s="215" t="s">
        <v>141</v>
      </c>
      <c r="E312" s="37"/>
      <c r="F312" s="216" t="s">
        <v>2648</v>
      </c>
      <c r="G312" s="37"/>
      <c r="H312" s="37"/>
      <c r="I312" s="129"/>
      <c r="J312" s="37"/>
      <c r="K312" s="37"/>
      <c r="L312" s="41"/>
      <c r="M312" s="217"/>
      <c r="N312" s="77"/>
      <c r="O312" s="77"/>
      <c r="P312" s="77"/>
      <c r="Q312" s="77"/>
      <c r="R312" s="77"/>
      <c r="S312" s="77"/>
      <c r="T312" s="78"/>
      <c r="AT312" s="15" t="s">
        <v>141</v>
      </c>
      <c r="AU312" s="15" t="s">
        <v>78</v>
      </c>
    </row>
    <row r="313" spans="2:63" s="10" customFormat="1" ht="22.8" customHeight="1">
      <c r="B313" s="187"/>
      <c r="C313" s="188"/>
      <c r="D313" s="189" t="s">
        <v>67</v>
      </c>
      <c r="E313" s="201" t="s">
        <v>598</v>
      </c>
      <c r="F313" s="201" t="s">
        <v>599</v>
      </c>
      <c r="G313" s="188"/>
      <c r="H313" s="188"/>
      <c r="I313" s="191"/>
      <c r="J313" s="202">
        <f>BK313</f>
        <v>0</v>
      </c>
      <c r="K313" s="188"/>
      <c r="L313" s="193"/>
      <c r="M313" s="194"/>
      <c r="N313" s="195"/>
      <c r="O313" s="195"/>
      <c r="P313" s="196">
        <f>SUM(P314:P338)</f>
        <v>0</v>
      </c>
      <c r="Q313" s="195"/>
      <c r="R313" s="196">
        <f>SUM(R314:R338)</f>
        <v>2.3741135</v>
      </c>
      <c r="S313" s="195"/>
      <c r="T313" s="197">
        <f>SUM(T314:T338)</f>
        <v>0.35441999999999996</v>
      </c>
      <c r="AR313" s="198" t="s">
        <v>78</v>
      </c>
      <c r="AT313" s="199" t="s">
        <v>67</v>
      </c>
      <c r="AU313" s="199" t="s">
        <v>76</v>
      </c>
      <c r="AY313" s="198" t="s">
        <v>130</v>
      </c>
      <c r="BK313" s="200">
        <f>SUM(BK314:BK338)</f>
        <v>0</v>
      </c>
    </row>
    <row r="314" spans="2:65" s="1" customFormat="1" ht="16.5" customHeight="1">
      <c r="B314" s="36"/>
      <c r="C314" s="203" t="s">
        <v>174</v>
      </c>
      <c r="D314" s="203" t="s">
        <v>134</v>
      </c>
      <c r="E314" s="204" t="s">
        <v>1543</v>
      </c>
      <c r="F314" s="205" t="s">
        <v>1544</v>
      </c>
      <c r="G314" s="206" t="s">
        <v>186</v>
      </c>
      <c r="H314" s="207">
        <v>111.41</v>
      </c>
      <c r="I314" s="208"/>
      <c r="J314" s="209">
        <f>ROUND(I314*H314,2)</f>
        <v>0</v>
      </c>
      <c r="K314" s="205" t="s">
        <v>138</v>
      </c>
      <c r="L314" s="41"/>
      <c r="M314" s="210" t="s">
        <v>1</v>
      </c>
      <c r="N314" s="211" t="s">
        <v>39</v>
      </c>
      <c r="O314" s="77"/>
      <c r="P314" s="212">
        <f>O314*H314</f>
        <v>0</v>
      </c>
      <c r="Q314" s="212">
        <v>0</v>
      </c>
      <c r="R314" s="212">
        <f>Q314*H314</f>
        <v>0</v>
      </c>
      <c r="S314" s="212">
        <v>0</v>
      </c>
      <c r="T314" s="213">
        <f>S314*H314</f>
        <v>0</v>
      </c>
      <c r="AR314" s="15" t="s">
        <v>397</v>
      </c>
      <c r="AT314" s="15" t="s">
        <v>134</v>
      </c>
      <c r="AU314" s="15" t="s">
        <v>78</v>
      </c>
      <c r="AY314" s="15" t="s">
        <v>130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5" t="s">
        <v>76</v>
      </c>
      <c r="BK314" s="214">
        <f>ROUND(I314*H314,2)</f>
        <v>0</v>
      </c>
      <c r="BL314" s="15" t="s">
        <v>397</v>
      </c>
      <c r="BM314" s="15" t="s">
        <v>2649</v>
      </c>
    </row>
    <row r="315" spans="2:47" s="1" customFormat="1" ht="12">
      <c r="B315" s="36"/>
      <c r="C315" s="37"/>
      <c r="D315" s="215" t="s">
        <v>141</v>
      </c>
      <c r="E315" s="37"/>
      <c r="F315" s="216" t="s">
        <v>1546</v>
      </c>
      <c r="G315" s="37"/>
      <c r="H315" s="37"/>
      <c r="I315" s="129"/>
      <c r="J315" s="37"/>
      <c r="K315" s="37"/>
      <c r="L315" s="41"/>
      <c r="M315" s="217"/>
      <c r="N315" s="77"/>
      <c r="O315" s="77"/>
      <c r="P315" s="77"/>
      <c r="Q315" s="77"/>
      <c r="R315" s="77"/>
      <c r="S315" s="77"/>
      <c r="T315" s="78"/>
      <c r="AT315" s="15" t="s">
        <v>141</v>
      </c>
      <c r="AU315" s="15" t="s">
        <v>78</v>
      </c>
    </row>
    <row r="316" spans="2:65" s="1" customFormat="1" ht="16.5" customHeight="1">
      <c r="B316" s="36"/>
      <c r="C316" s="203" t="s">
        <v>129</v>
      </c>
      <c r="D316" s="203" t="s">
        <v>134</v>
      </c>
      <c r="E316" s="204" t="s">
        <v>607</v>
      </c>
      <c r="F316" s="205" t="s">
        <v>608</v>
      </c>
      <c r="G316" s="206" t="s">
        <v>186</v>
      </c>
      <c r="H316" s="207">
        <v>111.41</v>
      </c>
      <c r="I316" s="208"/>
      <c r="J316" s="209">
        <f>ROUND(I316*H316,2)</f>
        <v>0</v>
      </c>
      <c r="K316" s="205" t="s">
        <v>138</v>
      </c>
      <c r="L316" s="41"/>
      <c r="M316" s="210" t="s">
        <v>1</v>
      </c>
      <c r="N316" s="211" t="s">
        <v>39</v>
      </c>
      <c r="O316" s="77"/>
      <c r="P316" s="212">
        <f>O316*H316</f>
        <v>0</v>
      </c>
      <c r="Q316" s="212">
        <v>0</v>
      </c>
      <c r="R316" s="212">
        <f>Q316*H316</f>
        <v>0</v>
      </c>
      <c r="S316" s="212">
        <v>0</v>
      </c>
      <c r="T316" s="213">
        <f>S316*H316</f>
        <v>0</v>
      </c>
      <c r="AR316" s="15" t="s">
        <v>397</v>
      </c>
      <c r="AT316" s="15" t="s">
        <v>134</v>
      </c>
      <c r="AU316" s="15" t="s">
        <v>78</v>
      </c>
      <c r="AY316" s="15" t="s">
        <v>130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5" t="s">
        <v>76</v>
      </c>
      <c r="BK316" s="214">
        <f>ROUND(I316*H316,2)</f>
        <v>0</v>
      </c>
      <c r="BL316" s="15" t="s">
        <v>397</v>
      </c>
      <c r="BM316" s="15" t="s">
        <v>2650</v>
      </c>
    </row>
    <row r="317" spans="2:47" s="1" customFormat="1" ht="12">
      <c r="B317" s="36"/>
      <c r="C317" s="37"/>
      <c r="D317" s="215" t="s">
        <v>141</v>
      </c>
      <c r="E317" s="37"/>
      <c r="F317" s="216" t="s">
        <v>610</v>
      </c>
      <c r="G317" s="37"/>
      <c r="H317" s="37"/>
      <c r="I317" s="129"/>
      <c r="J317" s="37"/>
      <c r="K317" s="37"/>
      <c r="L317" s="41"/>
      <c r="M317" s="217"/>
      <c r="N317" s="77"/>
      <c r="O317" s="77"/>
      <c r="P317" s="77"/>
      <c r="Q317" s="77"/>
      <c r="R317" s="77"/>
      <c r="S317" s="77"/>
      <c r="T317" s="78"/>
      <c r="AT317" s="15" t="s">
        <v>141</v>
      </c>
      <c r="AU317" s="15" t="s">
        <v>78</v>
      </c>
    </row>
    <row r="318" spans="2:65" s="1" customFormat="1" ht="16.5" customHeight="1">
      <c r="B318" s="36"/>
      <c r="C318" s="203" t="s">
        <v>212</v>
      </c>
      <c r="D318" s="203" t="s">
        <v>134</v>
      </c>
      <c r="E318" s="204" t="s">
        <v>2651</v>
      </c>
      <c r="F318" s="205" t="s">
        <v>2652</v>
      </c>
      <c r="G318" s="206" t="s">
        <v>186</v>
      </c>
      <c r="H318" s="207">
        <v>111.41</v>
      </c>
      <c r="I318" s="208"/>
      <c r="J318" s="209">
        <f>ROUND(I318*H318,2)</f>
        <v>0</v>
      </c>
      <c r="K318" s="205" t="s">
        <v>138</v>
      </c>
      <c r="L318" s="41"/>
      <c r="M318" s="210" t="s">
        <v>1</v>
      </c>
      <c r="N318" s="211" t="s">
        <v>39</v>
      </c>
      <c r="O318" s="77"/>
      <c r="P318" s="212">
        <f>O318*H318</f>
        <v>0</v>
      </c>
      <c r="Q318" s="212">
        <v>7E-05</v>
      </c>
      <c r="R318" s="212">
        <f>Q318*H318</f>
        <v>0.007798699999999999</v>
      </c>
      <c r="S318" s="212">
        <v>0</v>
      </c>
      <c r="T318" s="213">
        <f>S318*H318</f>
        <v>0</v>
      </c>
      <c r="AR318" s="15" t="s">
        <v>397</v>
      </c>
      <c r="AT318" s="15" t="s">
        <v>134</v>
      </c>
      <c r="AU318" s="15" t="s">
        <v>78</v>
      </c>
      <c r="AY318" s="15" t="s">
        <v>130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15" t="s">
        <v>76</v>
      </c>
      <c r="BK318" s="214">
        <f>ROUND(I318*H318,2)</f>
        <v>0</v>
      </c>
      <c r="BL318" s="15" t="s">
        <v>397</v>
      </c>
      <c r="BM318" s="15" t="s">
        <v>2653</v>
      </c>
    </row>
    <row r="319" spans="2:47" s="1" customFormat="1" ht="12">
      <c r="B319" s="36"/>
      <c r="C319" s="37"/>
      <c r="D319" s="215" t="s">
        <v>141</v>
      </c>
      <c r="E319" s="37"/>
      <c r="F319" s="216" t="s">
        <v>2654</v>
      </c>
      <c r="G319" s="37"/>
      <c r="H319" s="37"/>
      <c r="I319" s="129"/>
      <c r="J319" s="37"/>
      <c r="K319" s="37"/>
      <c r="L319" s="41"/>
      <c r="M319" s="217"/>
      <c r="N319" s="77"/>
      <c r="O319" s="77"/>
      <c r="P319" s="77"/>
      <c r="Q319" s="77"/>
      <c r="R319" s="77"/>
      <c r="S319" s="77"/>
      <c r="T319" s="78"/>
      <c r="AT319" s="15" t="s">
        <v>141</v>
      </c>
      <c r="AU319" s="15" t="s">
        <v>78</v>
      </c>
    </row>
    <row r="320" spans="2:65" s="1" customFormat="1" ht="16.5" customHeight="1">
      <c r="B320" s="36"/>
      <c r="C320" s="203" t="s">
        <v>181</v>
      </c>
      <c r="D320" s="203" t="s">
        <v>134</v>
      </c>
      <c r="E320" s="204" t="s">
        <v>2655</v>
      </c>
      <c r="F320" s="205" t="s">
        <v>2656</v>
      </c>
      <c r="G320" s="206" t="s">
        <v>186</v>
      </c>
      <c r="H320" s="207">
        <v>21.4</v>
      </c>
      <c r="I320" s="208"/>
      <c r="J320" s="209">
        <f>ROUND(I320*H320,2)</f>
        <v>0</v>
      </c>
      <c r="K320" s="205" t="s">
        <v>138</v>
      </c>
      <c r="L320" s="41"/>
      <c r="M320" s="210" t="s">
        <v>1</v>
      </c>
      <c r="N320" s="211" t="s">
        <v>39</v>
      </c>
      <c r="O320" s="77"/>
      <c r="P320" s="212">
        <f>O320*H320</f>
        <v>0</v>
      </c>
      <c r="Q320" s="212">
        <v>0.0045</v>
      </c>
      <c r="R320" s="212">
        <f>Q320*H320</f>
        <v>0.09629999999999998</v>
      </c>
      <c r="S320" s="212">
        <v>0</v>
      </c>
      <c r="T320" s="213">
        <f>S320*H320</f>
        <v>0</v>
      </c>
      <c r="AR320" s="15" t="s">
        <v>397</v>
      </c>
      <c r="AT320" s="15" t="s">
        <v>134</v>
      </c>
      <c r="AU320" s="15" t="s">
        <v>78</v>
      </c>
      <c r="AY320" s="15" t="s">
        <v>130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5" t="s">
        <v>76</v>
      </c>
      <c r="BK320" s="214">
        <f>ROUND(I320*H320,2)</f>
        <v>0</v>
      </c>
      <c r="BL320" s="15" t="s">
        <v>397</v>
      </c>
      <c r="BM320" s="15" t="s">
        <v>2657</v>
      </c>
    </row>
    <row r="321" spans="2:47" s="1" customFormat="1" ht="12">
      <c r="B321" s="36"/>
      <c r="C321" s="37"/>
      <c r="D321" s="215" t="s">
        <v>141</v>
      </c>
      <c r="E321" s="37"/>
      <c r="F321" s="216" t="s">
        <v>2658</v>
      </c>
      <c r="G321" s="37"/>
      <c r="H321" s="37"/>
      <c r="I321" s="129"/>
      <c r="J321" s="37"/>
      <c r="K321" s="37"/>
      <c r="L321" s="41"/>
      <c r="M321" s="217"/>
      <c r="N321" s="77"/>
      <c r="O321" s="77"/>
      <c r="P321" s="77"/>
      <c r="Q321" s="77"/>
      <c r="R321" s="77"/>
      <c r="S321" s="77"/>
      <c r="T321" s="78"/>
      <c r="AT321" s="15" t="s">
        <v>141</v>
      </c>
      <c r="AU321" s="15" t="s">
        <v>78</v>
      </c>
    </row>
    <row r="322" spans="2:65" s="1" customFormat="1" ht="16.5" customHeight="1">
      <c r="B322" s="36"/>
      <c r="C322" s="203" t="s">
        <v>355</v>
      </c>
      <c r="D322" s="203" t="s">
        <v>134</v>
      </c>
      <c r="E322" s="204" t="s">
        <v>2659</v>
      </c>
      <c r="F322" s="205" t="s">
        <v>2660</v>
      </c>
      <c r="G322" s="206" t="s">
        <v>186</v>
      </c>
      <c r="H322" s="207">
        <v>111.41</v>
      </c>
      <c r="I322" s="208"/>
      <c r="J322" s="209">
        <f>ROUND(I322*H322,2)</f>
        <v>0</v>
      </c>
      <c r="K322" s="205" t="s">
        <v>138</v>
      </c>
      <c r="L322" s="41"/>
      <c r="M322" s="210" t="s">
        <v>1</v>
      </c>
      <c r="N322" s="211" t="s">
        <v>39</v>
      </c>
      <c r="O322" s="77"/>
      <c r="P322" s="212">
        <f>O322*H322</f>
        <v>0</v>
      </c>
      <c r="Q322" s="212">
        <v>0.015</v>
      </c>
      <c r="R322" s="212">
        <f>Q322*H322</f>
        <v>1.67115</v>
      </c>
      <c r="S322" s="212">
        <v>0</v>
      </c>
      <c r="T322" s="213">
        <f>S322*H322</f>
        <v>0</v>
      </c>
      <c r="AR322" s="15" t="s">
        <v>397</v>
      </c>
      <c r="AT322" s="15" t="s">
        <v>134</v>
      </c>
      <c r="AU322" s="15" t="s">
        <v>78</v>
      </c>
      <c r="AY322" s="15" t="s">
        <v>130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5" t="s">
        <v>76</v>
      </c>
      <c r="BK322" s="214">
        <f>ROUND(I322*H322,2)</f>
        <v>0</v>
      </c>
      <c r="BL322" s="15" t="s">
        <v>397</v>
      </c>
      <c r="BM322" s="15" t="s">
        <v>2661</v>
      </c>
    </row>
    <row r="323" spans="2:47" s="1" customFormat="1" ht="12">
      <c r="B323" s="36"/>
      <c r="C323" s="37"/>
      <c r="D323" s="215" t="s">
        <v>141</v>
      </c>
      <c r="E323" s="37"/>
      <c r="F323" s="216" t="s">
        <v>2662</v>
      </c>
      <c r="G323" s="37"/>
      <c r="H323" s="37"/>
      <c r="I323" s="129"/>
      <c r="J323" s="37"/>
      <c r="K323" s="37"/>
      <c r="L323" s="41"/>
      <c r="M323" s="217"/>
      <c r="N323" s="77"/>
      <c r="O323" s="77"/>
      <c r="P323" s="77"/>
      <c r="Q323" s="77"/>
      <c r="R323" s="77"/>
      <c r="S323" s="77"/>
      <c r="T323" s="78"/>
      <c r="AT323" s="15" t="s">
        <v>141</v>
      </c>
      <c r="AU323" s="15" t="s">
        <v>78</v>
      </c>
    </row>
    <row r="324" spans="2:65" s="1" customFormat="1" ht="16.5" customHeight="1">
      <c r="B324" s="36"/>
      <c r="C324" s="203" t="s">
        <v>76</v>
      </c>
      <c r="D324" s="203" t="s">
        <v>134</v>
      </c>
      <c r="E324" s="204" t="s">
        <v>904</v>
      </c>
      <c r="F324" s="205" t="s">
        <v>905</v>
      </c>
      <c r="G324" s="206" t="s">
        <v>186</v>
      </c>
      <c r="H324" s="207">
        <v>111.41</v>
      </c>
      <c r="I324" s="208"/>
      <c r="J324" s="209">
        <f>ROUND(I324*H324,2)</f>
        <v>0</v>
      </c>
      <c r="K324" s="205" t="s">
        <v>138</v>
      </c>
      <c r="L324" s="41"/>
      <c r="M324" s="210" t="s">
        <v>1</v>
      </c>
      <c r="N324" s="211" t="s">
        <v>39</v>
      </c>
      <c r="O324" s="77"/>
      <c r="P324" s="212">
        <f>O324*H324</f>
        <v>0</v>
      </c>
      <c r="Q324" s="212">
        <v>0</v>
      </c>
      <c r="R324" s="212">
        <f>Q324*H324</f>
        <v>0</v>
      </c>
      <c r="S324" s="212">
        <v>0.003</v>
      </c>
      <c r="T324" s="213">
        <f>S324*H324</f>
        <v>0.33422999999999997</v>
      </c>
      <c r="AR324" s="15" t="s">
        <v>397</v>
      </c>
      <c r="AT324" s="15" t="s">
        <v>134</v>
      </c>
      <c r="AU324" s="15" t="s">
        <v>78</v>
      </c>
      <c r="AY324" s="15" t="s">
        <v>130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5" t="s">
        <v>76</v>
      </c>
      <c r="BK324" s="214">
        <f>ROUND(I324*H324,2)</f>
        <v>0</v>
      </c>
      <c r="BL324" s="15" t="s">
        <v>397</v>
      </c>
      <c r="BM324" s="15" t="s">
        <v>2663</v>
      </c>
    </row>
    <row r="325" spans="2:47" s="1" customFormat="1" ht="12">
      <c r="B325" s="36"/>
      <c r="C325" s="37"/>
      <c r="D325" s="215" t="s">
        <v>141</v>
      </c>
      <c r="E325" s="37"/>
      <c r="F325" s="216" t="s">
        <v>907</v>
      </c>
      <c r="G325" s="37"/>
      <c r="H325" s="37"/>
      <c r="I325" s="129"/>
      <c r="J325" s="37"/>
      <c r="K325" s="37"/>
      <c r="L325" s="41"/>
      <c r="M325" s="217"/>
      <c r="N325" s="77"/>
      <c r="O325" s="77"/>
      <c r="P325" s="77"/>
      <c r="Q325" s="77"/>
      <c r="R325" s="77"/>
      <c r="S325" s="77"/>
      <c r="T325" s="78"/>
      <c r="AT325" s="15" t="s">
        <v>141</v>
      </c>
      <c r="AU325" s="15" t="s">
        <v>78</v>
      </c>
    </row>
    <row r="326" spans="2:51" s="11" customFormat="1" ht="12">
      <c r="B326" s="231"/>
      <c r="C326" s="232"/>
      <c r="D326" s="215" t="s">
        <v>189</v>
      </c>
      <c r="E326" s="233" t="s">
        <v>1</v>
      </c>
      <c r="F326" s="234" t="s">
        <v>2664</v>
      </c>
      <c r="G326" s="232"/>
      <c r="H326" s="235">
        <v>111.41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189</v>
      </c>
      <c r="AU326" s="241" t="s">
        <v>78</v>
      </c>
      <c r="AV326" s="11" t="s">
        <v>78</v>
      </c>
      <c r="AW326" s="11" t="s">
        <v>31</v>
      </c>
      <c r="AX326" s="11" t="s">
        <v>76</v>
      </c>
      <c r="AY326" s="241" t="s">
        <v>130</v>
      </c>
    </row>
    <row r="327" spans="2:65" s="1" customFormat="1" ht="16.5" customHeight="1">
      <c r="B327" s="36"/>
      <c r="C327" s="203" t="s">
        <v>273</v>
      </c>
      <c r="D327" s="203" t="s">
        <v>134</v>
      </c>
      <c r="E327" s="204" t="s">
        <v>2324</v>
      </c>
      <c r="F327" s="205" t="s">
        <v>2325</v>
      </c>
      <c r="G327" s="206" t="s">
        <v>186</v>
      </c>
      <c r="H327" s="207">
        <v>131.1</v>
      </c>
      <c r="I327" s="208"/>
      <c r="J327" s="209">
        <f>ROUND(I327*H327,2)</f>
        <v>0</v>
      </c>
      <c r="K327" s="205" t="s">
        <v>138</v>
      </c>
      <c r="L327" s="41"/>
      <c r="M327" s="210" t="s">
        <v>1</v>
      </c>
      <c r="N327" s="211" t="s">
        <v>39</v>
      </c>
      <c r="O327" s="77"/>
      <c r="P327" s="212">
        <f>O327*H327</f>
        <v>0</v>
      </c>
      <c r="Q327" s="212">
        <v>0.0003</v>
      </c>
      <c r="R327" s="212">
        <f>Q327*H327</f>
        <v>0.03933</v>
      </c>
      <c r="S327" s="212">
        <v>0</v>
      </c>
      <c r="T327" s="213">
        <f>S327*H327</f>
        <v>0</v>
      </c>
      <c r="AR327" s="15" t="s">
        <v>397</v>
      </c>
      <c r="AT327" s="15" t="s">
        <v>134</v>
      </c>
      <c r="AU327" s="15" t="s">
        <v>78</v>
      </c>
      <c r="AY327" s="15" t="s">
        <v>130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76</v>
      </c>
      <c r="BK327" s="214">
        <f>ROUND(I327*H327,2)</f>
        <v>0</v>
      </c>
      <c r="BL327" s="15" t="s">
        <v>397</v>
      </c>
      <c r="BM327" s="15" t="s">
        <v>2665</v>
      </c>
    </row>
    <row r="328" spans="2:47" s="1" customFormat="1" ht="12">
      <c r="B328" s="36"/>
      <c r="C328" s="37"/>
      <c r="D328" s="215" t="s">
        <v>141</v>
      </c>
      <c r="E328" s="37"/>
      <c r="F328" s="216" t="s">
        <v>2327</v>
      </c>
      <c r="G328" s="37"/>
      <c r="H328" s="37"/>
      <c r="I328" s="129"/>
      <c r="J328" s="37"/>
      <c r="K328" s="37"/>
      <c r="L328" s="41"/>
      <c r="M328" s="217"/>
      <c r="N328" s="77"/>
      <c r="O328" s="77"/>
      <c r="P328" s="77"/>
      <c r="Q328" s="77"/>
      <c r="R328" s="77"/>
      <c r="S328" s="77"/>
      <c r="T328" s="78"/>
      <c r="AT328" s="15" t="s">
        <v>141</v>
      </c>
      <c r="AU328" s="15" t="s">
        <v>78</v>
      </c>
    </row>
    <row r="329" spans="2:51" s="11" customFormat="1" ht="12">
      <c r="B329" s="231"/>
      <c r="C329" s="232"/>
      <c r="D329" s="215" t="s">
        <v>189</v>
      </c>
      <c r="E329" s="233" t="s">
        <v>1</v>
      </c>
      <c r="F329" s="234" t="s">
        <v>2666</v>
      </c>
      <c r="G329" s="232"/>
      <c r="H329" s="235">
        <v>131.1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189</v>
      </c>
      <c r="AU329" s="241" t="s">
        <v>78</v>
      </c>
      <c r="AV329" s="11" t="s">
        <v>78</v>
      </c>
      <c r="AW329" s="11" t="s">
        <v>31</v>
      </c>
      <c r="AX329" s="11" t="s">
        <v>76</v>
      </c>
      <c r="AY329" s="241" t="s">
        <v>130</v>
      </c>
    </row>
    <row r="330" spans="2:65" s="1" customFormat="1" ht="16.5" customHeight="1">
      <c r="B330" s="36"/>
      <c r="C330" s="221" t="s">
        <v>874</v>
      </c>
      <c r="D330" s="221" t="s">
        <v>178</v>
      </c>
      <c r="E330" s="222" t="s">
        <v>2329</v>
      </c>
      <c r="F330" s="223" t="s">
        <v>2330</v>
      </c>
      <c r="G330" s="224" t="s">
        <v>186</v>
      </c>
      <c r="H330" s="225">
        <v>144.21</v>
      </c>
      <c r="I330" s="226"/>
      <c r="J330" s="227">
        <f>ROUND(I330*H330,2)</f>
        <v>0</v>
      </c>
      <c r="K330" s="223" t="s">
        <v>138</v>
      </c>
      <c r="L330" s="228"/>
      <c r="M330" s="229" t="s">
        <v>1</v>
      </c>
      <c r="N330" s="230" t="s">
        <v>39</v>
      </c>
      <c r="O330" s="77"/>
      <c r="P330" s="212">
        <f>O330*H330</f>
        <v>0</v>
      </c>
      <c r="Q330" s="212">
        <v>0.00388</v>
      </c>
      <c r="R330" s="212">
        <f>Q330*H330</f>
        <v>0.5595348000000001</v>
      </c>
      <c r="S330" s="212">
        <v>0</v>
      </c>
      <c r="T330" s="213">
        <f>S330*H330</f>
        <v>0</v>
      </c>
      <c r="AR330" s="15" t="s">
        <v>408</v>
      </c>
      <c r="AT330" s="15" t="s">
        <v>178</v>
      </c>
      <c r="AU330" s="15" t="s">
        <v>78</v>
      </c>
      <c r="AY330" s="15" t="s">
        <v>130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15" t="s">
        <v>76</v>
      </c>
      <c r="BK330" s="214">
        <f>ROUND(I330*H330,2)</f>
        <v>0</v>
      </c>
      <c r="BL330" s="15" t="s">
        <v>397</v>
      </c>
      <c r="BM330" s="15" t="s">
        <v>2667</v>
      </c>
    </row>
    <row r="331" spans="2:47" s="1" customFormat="1" ht="12">
      <c r="B331" s="36"/>
      <c r="C331" s="37"/>
      <c r="D331" s="215" t="s">
        <v>141</v>
      </c>
      <c r="E331" s="37"/>
      <c r="F331" s="216" t="s">
        <v>2330</v>
      </c>
      <c r="G331" s="37"/>
      <c r="H331" s="37"/>
      <c r="I331" s="129"/>
      <c r="J331" s="37"/>
      <c r="K331" s="37"/>
      <c r="L331" s="41"/>
      <c r="M331" s="217"/>
      <c r="N331" s="77"/>
      <c r="O331" s="77"/>
      <c r="P331" s="77"/>
      <c r="Q331" s="77"/>
      <c r="R331" s="77"/>
      <c r="S331" s="77"/>
      <c r="T331" s="78"/>
      <c r="AT331" s="15" t="s">
        <v>141</v>
      </c>
      <c r="AU331" s="15" t="s">
        <v>78</v>
      </c>
    </row>
    <row r="332" spans="2:51" s="11" customFormat="1" ht="12">
      <c r="B332" s="231"/>
      <c r="C332" s="232"/>
      <c r="D332" s="215" t="s">
        <v>189</v>
      </c>
      <c r="E332" s="232"/>
      <c r="F332" s="234" t="s">
        <v>2668</v>
      </c>
      <c r="G332" s="232"/>
      <c r="H332" s="235">
        <v>144.21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189</v>
      </c>
      <c r="AU332" s="241" t="s">
        <v>78</v>
      </c>
      <c r="AV332" s="11" t="s">
        <v>78</v>
      </c>
      <c r="AW332" s="11" t="s">
        <v>4</v>
      </c>
      <c r="AX332" s="11" t="s">
        <v>76</v>
      </c>
      <c r="AY332" s="241" t="s">
        <v>130</v>
      </c>
    </row>
    <row r="333" spans="2:65" s="1" customFormat="1" ht="16.5" customHeight="1">
      <c r="B333" s="36"/>
      <c r="C333" s="203" t="s">
        <v>78</v>
      </c>
      <c r="D333" s="203" t="s">
        <v>134</v>
      </c>
      <c r="E333" s="204" t="s">
        <v>917</v>
      </c>
      <c r="F333" s="205" t="s">
        <v>918</v>
      </c>
      <c r="G333" s="206" t="s">
        <v>198</v>
      </c>
      <c r="H333" s="207">
        <v>67.3</v>
      </c>
      <c r="I333" s="208"/>
      <c r="J333" s="209">
        <f>ROUND(I333*H333,2)</f>
        <v>0</v>
      </c>
      <c r="K333" s="205" t="s">
        <v>138</v>
      </c>
      <c r="L333" s="41"/>
      <c r="M333" s="210" t="s">
        <v>1</v>
      </c>
      <c r="N333" s="211" t="s">
        <v>39</v>
      </c>
      <c r="O333" s="77"/>
      <c r="P333" s="212">
        <f>O333*H333</f>
        <v>0</v>
      </c>
      <c r="Q333" s="212">
        <v>0</v>
      </c>
      <c r="R333" s="212">
        <f>Q333*H333</f>
        <v>0</v>
      </c>
      <c r="S333" s="212">
        <v>0.0003</v>
      </c>
      <c r="T333" s="213">
        <f>S333*H333</f>
        <v>0.020189999999999996</v>
      </c>
      <c r="AR333" s="15" t="s">
        <v>397</v>
      </c>
      <c r="AT333" s="15" t="s">
        <v>134</v>
      </c>
      <c r="AU333" s="15" t="s">
        <v>78</v>
      </c>
      <c r="AY333" s="15" t="s">
        <v>130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15" t="s">
        <v>76</v>
      </c>
      <c r="BK333" s="214">
        <f>ROUND(I333*H333,2)</f>
        <v>0</v>
      </c>
      <c r="BL333" s="15" t="s">
        <v>397</v>
      </c>
      <c r="BM333" s="15" t="s">
        <v>2669</v>
      </c>
    </row>
    <row r="334" spans="2:47" s="1" customFormat="1" ht="12">
      <c r="B334" s="36"/>
      <c r="C334" s="37"/>
      <c r="D334" s="215" t="s">
        <v>141</v>
      </c>
      <c r="E334" s="37"/>
      <c r="F334" s="216" t="s">
        <v>920</v>
      </c>
      <c r="G334" s="37"/>
      <c r="H334" s="37"/>
      <c r="I334" s="129"/>
      <c r="J334" s="37"/>
      <c r="K334" s="37"/>
      <c r="L334" s="41"/>
      <c r="M334" s="217"/>
      <c r="N334" s="77"/>
      <c r="O334" s="77"/>
      <c r="P334" s="77"/>
      <c r="Q334" s="77"/>
      <c r="R334" s="77"/>
      <c r="S334" s="77"/>
      <c r="T334" s="78"/>
      <c r="AT334" s="15" t="s">
        <v>141</v>
      </c>
      <c r="AU334" s="15" t="s">
        <v>78</v>
      </c>
    </row>
    <row r="335" spans="2:51" s="11" customFormat="1" ht="12">
      <c r="B335" s="231"/>
      <c r="C335" s="232"/>
      <c r="D335" s="215" t="s">
        <v>189</v>
      </c>
      <c r="E335" s="233" t="s">
        <v>1</v>
      </c>
      <c r="F335" s="234" t="s">
        <v>2670</v>
      </c>
      <c r="G335" s="232"/>
      <c r="H335" s="235">
        <v>67.3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189</v>
      </c>
      <c r="AU335" s="241" t="s">
        <v>78</v>
      </c>
      <c r="AV335" s="11" t="s">
        <v>78</v>
      </c>
      <c r="AW335" s="11" t="s">
        <v>31</v>
      </c>
      <c r="AX335" s="11" t="s">
        <v>76</v>
      </c>
      <c r="AY335" s="241" t="s">
        <v>130</v>
      </c>
    </row>
    <row r="336" spans="2:65" s="1" customFormat="1" ht="16.5" customHeight="1">
      <c r="B336" s="36"/>
      <c r="C336" s="203" t="s">
        <v>133</v>
      </c>
      <c r="D336" s="203" t="s">
        <v>134</v>
      </c>
      <c r="E336" s="204" t="s">
        <v>1441</v>
      </c>
      <c r="F336" s="205" t="s">
        <v>1442</v>
      </c>
      <c r="G336" s="206" t="s">
        <v>186</v>
      </c>
      <c r="H336" s="207">
        <v>111.41</v>
      </c>
      <c r="I336" s="208"/>
      <c r="J336" s="209">
        <f>ROUND(I336*H336,2)</f>
        <v>0</v>
      </c>
      <c r="K336" s="205" t="s">
        <v>138</v>
      </c>
      <c r="L336" s="41"/>
      <c r="M336" s="210" t="s">
        <v>1</v>
      </c>
      <c r="N336" s="211" t="s">
        <v>39</v>
      </c>
      <c r="O336" s="77"/>
      <c r="P336" s="212">
        <f>O336*H336</f>
        <v>0</v>
      </c>
      <c r="Q336" s="212">
        <v>0</v>
      </c>
      <c r="R336" s="212">
        <f>Q336*H336</f>
        <v>0</v>
      </c>
      <c r="S336" s="212">
        <v>0</v>
      </c>
      <c r="T336" s="213">
        <f>S336*H336</f>
        <v>0</v>
      </c>
      <c r="AR336" s="15" t="s">
        <v>397</v>
      </c>
      <c r="AT336" s="15" t="s">
        <v>134</v>
      </c>
      <c r="AU336" s="15" t="s">
        <v>78</v>
      </c>
      <c r="AY336" s="15" t="s">
        <v>130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5" t="s">
        <v>76</v>
      </c>
      <c r="BK336" s="214">
        <f>ROUND(I336*H336,2)</f>
        <v>0</v>
      </c>
      <c r="BL336" s="15" t="s">
        <v>397</v>
      </c>
      <c r="BM336" s="15" t="s">
        <v>2671</v>
      </c>
    </row>
    <row r="337" spans="2:47" s="1" customFormat="1" ht="12">
      <c r="B337" s="36"/>
      <c r="C337" s="37"/>
      <c r="D337" s="215" t="s">
        <v>141</v>
      </c>
      <c r="E337" s="37"/>
      <c r="F337" s="216" t="s">
        <v>1444</v>
      </c>
      <c r="G337" s="37"/>
      <c r="H337" s="37"/>
      <c r="I337" s="129"/>
      <c r="J337" s="37"/>
      <c r="K337" s="37"/>
      <c r="L337" s="41"/>
      <c r="M337" s="217"/>
      <c r="N337" s="77"/>
      <c r="O337" s="77"/>
      <c r="P337" s="77"/>
      <c r="Q337" s="77"/>
      <c r="R337" s="77"/>
      <c r="S337" s="77"/>
      <c r="T337" s="78"/>
      <c r="AT337" s="15" t="s">
        <v>141</v>
      </c>
      <c r="AU337" s="15" t="s">
        <v>78</v>
      </c>
    </row>
    <row r="338" spans="2:51" s="11" customFormat="1" ht="12">
      <c r="B338" s="231"/>
      <c r="C338" s="232"/>
      <c r="D338" s="215" t="s">
        <v>189</v>
      </c>
      <c r="E338" s="233" t="s">
        <v>1</v>
      </c>
      <c r="F338" s="234" t="s">
        <v>2664</v>
      </c>
      <c r="G338" s="232"/>
      <c r="H338" s="235">
        <v>111.41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189</v>
      </c>
      <c r="AU338" s="241" t="s">
        <v>78</v>
      </c>
      <c r="AV338" s="11" t="s">
        <v>78</v>
      </c>
      <c r="AW338" s="11" t="s">
        <v>31</v>
      </c>
      <c r="AX338" s="11" t="s">
        <v>76</v>
      </c>
      <c r="AY338" s="241" t="s">
        <v>130</v>
      </c>
    </row>
    <row r="339" spans="2:63" s="10" customFormat="1" ht="22.8" customHeight="1">
      <c r="B339" s="187"/>
      <c r="C339" s="188"/>
      <c r="D339" s="189" t="s">
        <v>67</v>
      </c>
      <c r="E339" s="201" t="s">
        <v>719</v>
      </c>
      <c r="F339" s="201" t="s">
        <v>720</v>
      </c>
      <c r="G339" s="188"/>
      <c r="H339" s="188"/>
      <c r="I339" s="191"/>
      <c r="J339" s="202">
        <f>BK339</f>
        <v>0</v>
      </c>
      <c r="K339" s="188"/>
      <c r="L339" s="193"/>
      <c r="M339" s="194"/>
      <c r="N339" s="195"/>
      <c r="O339" s="195"/>
      <c r="P339" s="196">
        <f>SUM(P340:P364)</f>
        <v>0</v>
      </c>
      <c r="Q339" s="195"/>
      <c r="R339" s="196">
        <f>SUM(R340:R364)</f>
        <v>4.727480000000001</v>
      </c>
      <c r="S339" s="195"/>
      <c r="T339" s="197">
        <f>SUM(T340:T364)</f>
        <v>0.348085</v>
      </c>
      <c r="AR339" s="198" t="s">
        <v>78</v>
      </c>
      <c r="AT339" s="199" t="s">
        <v>67</v>
      </c>
      <c r="AU339" s="199" t="s">
        <v>76</v>
      </c>
      <c r="AY339" s="198" t="s">
        <v>130</v>
      </c>
      <c r="BK339" s="200">
        <f>SUM(BK340:BK364)</f>
        <v>0</v>
      </c>
    </row>
    <row r="340" spans="2:65" s="1" customFormat="1" ht="16.5" customHeight="1">
      <c r="B340" s="36"/>
      <c r="C340" s="203" t="s">
        <v>593</v>
      </c>
      <c r="D340" s="203" t="s">
        <v>134</v>
      </c>
      <c r="E340" s="204" t="s">
        <v>722</v>
      </c>
      <c r="F340" s="205" t="s">
        <v>723</v>
      </c>
      <c r="G340" s="206" t="s">
        <v>186</v>
      </c>
      <c r="H340" s="207">
        <v>809.5</v>
      </c>
      <c r="I340" s="208"/>
      <c r="J340" s="209">
        <f>ROUND(I340*H340,2)</f>
        <v>0</v>
      </c>
      <c r="K340" s="205" t="s">
        <v>138</v>
      </c>
      <c r="L340" s="41"/>
      <c r="M340" s="210" t="s">
        <v>1</v>
      </c>
      <c r="N340" s="211" t="s">
        <v>39</v>
      </c>
      <c r="O340" s="77"/>
      <c r="P340" s="212">
        <f>O340*H340</f>
        <v>0</v>
      </c>
      <c r="Q340" s="212">
        <v>1E-05</v>
      </c>
      <c r="R340" s="212">
        <f>Q340*H340</f>
        <v>0.008095000000000001</v>
      </c>
      <c r="S340" s="212">
        <v>0.00012</v>
      </c>
      <c r="T340" s="213">
        <f>S340*H340</f>
        <v>0.09714</v>
      </c>
      <c r="AR340" s="15" t="s">
        <v>397</v>
      </c>
      <c r="AT340" s="15" t="s">
        <v>134</v>
      </c>
      <c r="AU340" s="15" t="s">
        <v>78</v>
      </c>
      <c r="AY340" s="15" t="s">
        <v>130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5" t="s">
        <v>76</v>
      </c>
      <c r="BK340" s="214">
        <f>ROUND(I340*H340,2)</f>
        <v>0</v>
      </c>
      <c r="BL340" s="15" t="s">
        <v>397</v>
      </c>
      <c r="BM340" s="15" t="s">
        <v>2672</v>
      </c>
    </row>
    <row r="341" spans="2:47" s="1" customFormat="1" ht="12">
      <c r="B341" s="36"/>
      <c r="C341" s="37"/>
      <c r="D341" s="215" t="s">
        <v>141</v>
      </c>
      <c r="E341" s="37"/>
      <c r="F341" s="216" t="s">
        <v>725</v>
      </c>
      <c r="G341" s="37"/>
      <c r="H341" s="37"/>
      <c r="I341" s="129"/>
      <c r="J341" s="37"/>
      <c r="K341" s="37"/>
      <c r="L341" s="41"/>
      <c r="M341" s="217"/>
      <c r="N341" s="77"/>
      <c r="O341" s="77"/>
      <c r="P341" s="77"/>
      <c r="Q341" s="77"/>
      <c r="R341" s="77"/>
      <c r="S341" s="77"/>
      <c r="T341" s="78"/>
      <c r="AT341" s="15" t="s">
        <v>141</v>
      </c>
      <c r="AU341" s="15" t="s">
        <v>78</v>
      </c>
    </row>
    <row r="342" spans="2:51" s="11" customFormat="1" ht="12">
      <c r="B342" s="231"/>
      <c r="C342" s="232"/>
      <c r="D342" s="215" t="s">
        <v>189</v>
      </c>
      <c r="E342" s="233" t="s">
        <v>1</v>
      </c>
      <c r="F342" s="234" t="s">
        <v>2673</v>
      </c>
      <c r="G342" s="232"/>
      <c r="H342" s="235">
        <v>809.5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189</v>
      </c>
      <c r="AU342" s="241" t="s">
        <v>78</v>
      </c>
      <c r="AV342" s="11" t="s">
        <v>78</v>
      </c>
      <c r="AW342" s="11" t="s">
        <v>31</v>
      </c>
      <c r="AX342" s="11" t="s">
        <v>76</v>
      </c>
      <c r="AY342" s="241" t="s">
        <v>130</v>
      </c>
    </row>
    <row r="343" spans="2:65" s="1" customFormat="1" ht="16.5" customHeight="1">
      <c r="B343" s="36"/>
      <c r="C343" s="203" t="s">
        <v>301</v>
      </c>
      <c r="D343" s="203" t="s">
        <v>134</v>
      </c>
      <c r="E343" s="204" t="s">
        <v>2389</v>
      </c>
      <c r="F343" s="205" t="s">
        <v>2390</v>
      </c>
      <c r="G343" s="206" t="s">
        <v>186</v>
      </c>
      <c r="H343" s="207">
        <v>809.5</v>
      </c>
      <c r="I343" s="208"/>
      <c r="J343" s="209">
        <f>ROUND(I343*H343,2)</f>
        <v>0</v>
      </c>
      <c r="K343" s="205" t="s">
        <v>138</v>
      </c>
      <c r="L343" s="41"/>
      <c r="M343" s="210" t="s">
        <v>1</v>
      </c>
      <c r="N343" s="211" t="s">
        <v>39</v>
      </c>
      <c r="O343" s="77"/>
      <c r="P343" s="212">
        <f>O343*H343</f>
        <v>0</v>
      </c>
      <c r="Q343" s="212">
        <v>0.001</v>
      </c>
      <c r="R343" s="212">
        <f>Q343*H343</f>
        <v>0.8095</v>
      </c>
      <c r="S343" s="212">
        <v>0.00031</v>
      </c>
      <c r="T343" s="213">
        <f>S343*H343</f>
        <v>0.250945</v>
      </c>
      <c r="AR343" s="15" t="s">
        <v>397</v>
      </c>
      <c r="AT343" s="15" t="s">
        <v>134</v>
      </c>
      <c r="AU343" s="15" t="s">
        <v>78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2674</v>
      </c>
    </row>
    <row r="344" spans="2:47" s="1" customFormat="1" ht="12">
      <c r="B344" s="36"/>
      <c r="C344" s="37"/>
      <c r="D344" s="215" t="s">
        <v>141</v>
      </c>
      <c r="E344" s="37"/>
      <c r="F344" s="216" t="s">
        <v>2392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78</v>
      </c>
    </row>
    <row r="345" spans="2:51" s="11" customFormat="1" ht="12">
      <c r="B345" s="231"/>
      <c r="C345" s="232"/>
      <c r="D345" s="215" t="s">
        <v>189</v>
      </c>
      <c r="E345" s="233" t="s">
        <v>1</v>
      </c>
      <c r="F345" s="234" t="s">
        <v>2673</v>
      </c>
      <c r="G345" s="232"/>
      <c r="H345" s="235">
        <v>809.5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189</v>
      </c>
      <c r="AU345" s="241" t="s">
        <v>78</v>
      </c>
      <c r="AV345" s="11" t="s">
        <v>78</v>
      </c>
      <c r="AW345" s="11" t="s">
        <v>31</v>
      </c>
      <c r="AX345" s="11" t="s">
        <v>76</v>
      </c>
      <c r="AY345" s="241" t="s">
        <v>130</v>
      </c>
    </row>
    <row r="346" spans="2:65" s="1" customFormat="1" ht="16.5" customHeight="1">
      <c r="B346" s="36"/>
      <c r="C346" s="203" t="s">
        <v>195</v>
      </c>
      <c r="D346" s="203" t="s">
        <v>134</v>
      </c>
      <c r="E346" s="204" t="s">
        <v>1483</v>
      </c>
      <c r="F346" s="205" t="s">
        <v>1484</v>
      </c>
      <c r="G346" s="206" t="s">
        <v>186</v>
      </c>
      <c r="H346" s="207">
        <v>809.5</v>
      </c>
      <c r="I346" s="208"/>
      <c r="J346" s="209">
        <f>ROUND(I346*H346,2)</f>
        <v>0</v>
      </c>
      <c r="K346" s="205" t="s">
        <v>138</v>
      </c>
      <c r="L346" s="41"/>
      <c r="M346" s="210" t="s">
        <v>1</v>
      </c>
      <c r="N346" s="211" t="s">
        <v>39</v>
      </c>
      <c r="O346" s="77"/>
      <c r="P346" s="212">
        <f>O346*H346</f>
        <v>0</v>
      </c>
      <c r="Q346" s="212">
        <v>0.0045</v>
      </c>
      <c r="R346" s="212">
        <f>Q346*H346</f>
        <v>3.64275</v>
      </c>
      <c r="S346" s="212">
        <v>0</v>
      </c>
      <c r="T346" s="213">
        <f>S346*H346</f>
        <v>0</v>
      </c>
      <c r="AR346" s="15" t="s">
        <v>397</v>
      </c>
      <c r="AT346" s="15" t="s">
        <v>134</v>
      </c>
      <c r="AU346" s="15" t="s">
        <v>78</v>
      </c>
      <c r="AY346" s="15" t="s">
        <v>130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5" t="s">
        <v>76</v>
      </c>
      <c r="BK346" s="214">
        <f>ROUND(I346*H346,2)</f>
        <v>0</v>
      </c>
      <c r="BL346" s="15" t="s">
        <v>397</v>
      </c>
      <c r="BM346" s="15" t="s">
        <v>2675</v>
      </c>
    </row>
    <row r="347" spans="2:47" s="1" customFormat="1" ht="12">
      <c r="B347" s="36"/>
      <c r="C347" s="37"/>
      <c r="D347" s="215" t="s">
        <v>141</v>
      </c>
      <c r="E347" s="37"/>
      <c r="F347" s="216" t="s">
        <v>1486</v>
      </c>
      <c r="G347" s="37"/>
      <c r="H347" s="37"/>
      <c r="I347" s="129"/>
      <c r="J347" s="37"/>
      <c r="K347" s="37"/>
      <c r="L347" s="41"/>
      <c r="M347" s="217"/>
      <c r="N347" s="77"/>
      <c r="O347" s="77"/>
      <c r="P347" s="77"/>
      <c r="Q347" s="77"/>
      <c r="R347" s="77"/>
      <c r="S347" s="77"/>
      <c r="T347" s="78"/>
      <c r="AT347" s="15" t="s">
        <v>141</v>
      </c>
      <c r="AU347" s="15" t="s">
        <v>78</v>
      </c>
    </row>
    <row r="348" spans="2:51" s="11" customFormat="1" ht="12">
      <c r="B348" s="231"/>
      <c r="C348" s="232"/>
      <c r="D348" s="215" t="s">
        <v>189</v>
      </c>
      <c r="E348" s="233" t="s">
        <v>1</v>
      </c>
      <c r="F348" s="234" t="s">
        <v>2673</v>
      </c>
      <c r="G348" s="232"/>
      <c r="H348" s="235">
        <v>809.5</v>
      </c>
      <c r="I348" s="236"/>
      <c r="J348" s="232"/>
      <c r="K348" s="232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189</v>
      </c>
      <c r="AU348" s="241" t="s">
        <v>78</v>
      </c>
      <c r="AV348" s="11" t="s">
        <v>78</v>
      </c>
      <c r="AW348" s="11" t="s">
        <v>31</v>
      </c>
      <c r="AX348" s="11" t="s">
        <v>76</v>
      </c>
      <c r="AY348" s="241" t="s">
        <v>130</v>
      </c>
    </row>
    <row r="349" spans="2:65" s="1" customFormat="1" ht="16.5" customHeight="1">
      <c r="B349" s="36"/>
      <c r="C349" s="203" t="s">
        <v>201</v>
      </c>
      <c r="D349" s="203" t="s">
        <v>134</v>
      </c>
      <c r="E349" s="204" t="s">
        <v>1743</v>
      </c>
      <c r="F349" s="205" t="s">
        <v>1744</v>
      </c>
      <c r="G349" s="206" t="s">
        <v>198</v>
      </c>
      <c r="H349" s="207">
        <v>265</v>
      </c>
      <c r="I349" s="208"/>
      <c r="J349" s="209">
        <f>ROUND(I349*H349,2)</f>
        <v>0</v>
      </c>
      <c r="K349" s="205" t="s">
        <v>138</v>
      </c>
      <c r="L349" s="41"/>
      <c r="M349" s="210" t="s">
        <v>1</v>
      </c>
      <c r="N349" s="211" t="s">
        <v>39</v>
      </c>
      <c r="O349" s="77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AR349" s="15" t="s">
        <v>397</v>
      </c>
      <c r="AT349" s="15" t="s">
        <v>134</v>
      </c>
      <c r="AU349" s="15" t="s">
        <v>78</v>
      </c>
      <c r="AY349" s="15" t="s">
        <v>130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5" t="s">
        <v>76</v>
      </c>
      <c r="BK349" s="214">
        <f>ROUND(I349*H349,2)</f>
        <v>0</v>
      </c>
      <c r="BL349" s="15" t="s">
        <v>397</v>
      </c>
      <c r="BM349" s="15" t="s">
        <v>2676</v>
      </c>
    </row>
    <row r="350" spans="2:47" s="1" customFormat="1" ht="12">
      <c r="B350" s="36"/>
      <c r="C350" s="37"/>
      <c r="D350" s="215" t="s">
        <v>141</v>
      </c>
      <c r="E350" s="37"/>
      <c r="F350" s="216" t="s">
        <v>1746</v>
      </c>
      <c r="G350" s="37"/>
      <c r="H350" s="37"/>
      <c r="I350" s="129"/>
      <c r="J350" s="37"/>
      <c r="K350" s="37"/>
      <c r="L350" s="41"/>
      <c r="M350" s="217"/>
      <c r="N350" s="77"/>
      <c r="O350" s="77"/>
      <c r="P350" s="77"/>
      <c r="Q350" s="77"/>
      <c r="R350" s="77"/>
      <c r="S350" s="77"/>
      <c r="T350" s="78"/>
      <c r="AT350" s="15" t="s">
        <v>141</v>
      </c>
      <c r="AU350" s="15" t="s">
        <v>78</v>
      </c>
    </row>
    <row r="351" spans="2:65" s="1" customFormat="1" ht="16.5" customHeight="1">
      <c r="B351" s="36"/>
      <c r="C351" s="221" t="s">
        <v>207</v>
      </c>
      <c r="D351" s="221" t="s">
        <v>178</v>
      </c>
      <c r="E351" s="222" t="s">
        <v>1748</v>
      </c>
      <c r="F351" s="223" t="s">
        <v>1749</v>
      </c>
      <c r="G351" s="224" t="s">
        <v>198</v>
      </c>
      <c r="H351" s="225">
        <v>278.25</v>
      </c>
      <c r="I351" s="226"/>
      <c r="J351" s="227">
        <f>ROUND(I351*H351,2)</f>
        <v>0</v>
      </c>
      <c r="K351" s="223" t="s">
        <v>138</v>
      </c>
      <c r="L351" s="228"/>
      <c r="M351" s="229" t="s">
        <v>1</v>
      </c>
      <c r="N351" s="230" t="s">
        <v>39</v>
      </c>
      <c r="O351" s="77"/>
      <c r="P351" s="212">
        <f>O351*H351</f>
        <v>0</v>
      </c>
      <c r="Q351" s="212">
        <v>0</v>
      </c>
      <c r="R351" s="212">
        <f>Q351*H351</f>
        <v>0</v>
      </c>
      <c r="S351" s="212">
        <v>0</v>
      </c>
      <c r="T351" s="213">
        <f>S351*H351</f>
        <v>0</v>
      </c>
      <c r="AR351" s="15" t="s">
        <v>408</v>
      </c>
      <c r="AT351" s="15" t="s">
        <v>178</v>
      </c>
      <c r="AU351" s="15" t="s">
        <v>78</v>
      </c>
      <c r="AY351" s="15" t="s">
        <v>130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5" t="s">
        <v>76</v>
      </c>
      <c r="BK351" s="214">
        <f>ROUND(I351*H351,2)</f>
        <v>0</v>
      </c>
      <c r="BL351" s="15" t="s">
        <v>397</v>
      </c>
      <c r="BM351" s="15" t="s">
        <v>2677</v>
      </c>
    </row>
    <row r="352" spans="2:47" s="1" customFormat="1" ht="12">
      <c r="B352" s="36"/>
      <c r="C352" s="37"/>
      <c r="D352" s="215" t="s">
        <v>141</v>
      </c>
      <c r="E352" s="37"/>
      <c r="F352" s="216" t="s">
        <v>1749</v>
      </c>
      <c r="G352" s="37"/>
      <c r="H352" s="37"/>
      <c r="I352" s="129"/>
      <c r="J352" s="37"/>
      <c r="K352" s="37"/>
      <c r="L352" s="41"/>
      <c r="M352" s="217"/>
      <c r="N352" s="77"/>
      <c r="O352" s="77"/>
      <c r="P352" s="77"/>
      <c r="Q352" s="77"/>
      <c r="R352" s="77"/>
      <c r="S352" s="77"/>
      <c r="T352" s="78"/>
      <c r="AT352" s="15" t="s">
        <v>141</v>
      </c>
      <c r="AU352" s="15" t="s">
        <v>78</v>
      </c>
    </row>
    <row r="353" spans="2:51" s="11" customFormat="1" ht="12">
      <c r="B353" s="231"/>
      <c r="C353" s="232"/>
      <c r="D353" s="215" t="s">
        <v>189</v>
      </c>
      <c r="E353" s="232"/>
      <c r="F353" s="234" t="s">
        <v>2678</v>
      </c>
      <c r="G353" s="232"/>
      <c r="H353" s="235">
        <v>278.25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189</v>
      </c>
      <c r="AU353" s="241" t="s">
        <v>78</v>
      </c>
      <c r="AV353" s="11" t="s">
        <v>78</v>
      </c>
      <c r="AW353" s="11" t="s">
        <v>4</v>
      </c>
      <c r="AX353" s="11" t="s">
        <v>76</v>
      </c>
      <c r="AY353" s="241" t="s">
        <v>130</v>
      </c>
    </row>
    <row r="354" spans="2:65" s="1" customFormat="1" ht="16.5" customHeight="1">
      <c r="B354" s="36"/>
      <c r="C354" s="203" t="s">
        <v>600</v>
      </c>
      <c r="D354" s="203" t="s">
        <v>134</v>
      </c>
      <c r="E354" s="204" t="s">
        <v>1752</v>
      </c>
      <c r="F354" s="205" t="s">
        <v>1753</v>
      </c>
      <c r="G354" s="206" t="s">
        <v>186</v>
      </c>
      <c r="H354" s="207">
        <v>265</v>
      </c>
      <c r="I354" s="208"/>
      <c r="J354" s="209">
        <f>ROUND(I354*H354,2)</f>
        <v>0</v>
      </c>
      <c r="K354" s="205" t="s">
        <v>138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78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2679</v>
      </c>
    </row>
    <row r="355" spans="2:47" s="1" customFormat="1" ht="12">
      <c r="B355" s="36"/>
      <c r="C355" s="37"/>
      <c r="D355" s="215" t="s">
        <v>141</v>
      </c>
      <c r="E355" s="37"/>
      <c r="F355" s="216" t="s">
        <v>1755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78</v>
      </c>
    </row>
    <row r="356" spans="2:65" s="1" customFormat="1" ht="16.5" customHeight="1">
      <c r="B356" s="36"/>
      <c r="C356" s="221" t="s">
        <v>606</v>
      </c>
      <c r="D356" s="221" t="s">
        <v>178</v>
      </c>
      <c r="E356" s="222" t="s">
        <v>1756</v>
      </c>
      <c r="F356" s="223" t="s">
        <v>1757</v>
      </c>
      <c r="G356" s="224" t="s">
        <v>186</v>
      </c>
      <c r="H356" s="225">
        <v>278.25</v>
      </c>
      <c r="I356" s="226"/>
      <c r="J356" s="227">
        <f>ROUND(I356*H356,2)</f>
        <v>0</v>
      </c>
      <c r="K356" s="223" t="s">
        <v>138</v>
      </c>
      <c r="L356" s="228"/>
      <c r="M356" s="229" t="s">
        <v>1</v>
      </c>
      <c r="N356" s="230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408</v>
      </c>
      <c r="AT356" s="15" t="s">
        <v>178</v>
      </c>
      <c r="AU356" s="15" t="s">
        <v>78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2680</v>
      </c>
    </row>
    <row r="357" spans="2:47" s="1" customFormat="1" ht="12">
      <c r="B357" s="36"/>
      <c r="C357" s="37"/>
      <c r="D357" s="215" t="s">
        <v>141</v>
      </c>
      <c r="E357" s="37"/>
      <c r="F357" s="216" t="s">
        <v>1757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78</v>
      </c>
    </row>
    <row r="358" spans="2:51" s="11" customFormat="1" ht="12">
      <c r="B358" s="231"/>
      <c r="C358" s="232"/>
      <c r="D358" s="215" t="s">
        <v>189</v>
      </c>
      <c r="E358" s="232"/>
      <c r="F358" s="234" t="s">
        <v>2678</v>
      </c>
      <c r="G358" s="232"/>
      <c r="H358" s="235">
        <v>278.25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189</v>
      </c>
      <c r="AU358" s="241" t="s">
        <v>78</v>
      </c>
      <c r="AV358" s="11" t="s">
        <v>78</v>
      </c>
      <c r="AW358" s="11" t="s">
        <v>4</v>
      </c>
      <c r="AX358" s="11" t="s">
        <v>76</v>
      </c>
      <c r="AY358" s="241" t="s">
        <v>130</v>
      </c>
    </row>
    <row r="359" spans="2:65" s="1" customFormat="1" ht="16.5" customHeight="1">
      <c r="B359" s="36"/>
      <c r="C359" s="203" t="s">
        <v>611</v>
      </c>
      <c r="D359" s="203" t="s">
        <v>134</v>
      </c>
      <c r="E359" s="204" t="s">
        <v>727</v>
      </c>
      <c r="F359" s="205" t="s">
        <v>728</v>
      </c>
      <c r="G359" s="206" t="s">
        <v>186</v>
      </c>
      <c r="H359" s="207">
        <v>809.5</v>
      </c>
      <c r="I359" s="208"/>
      <c r="J359" s="209">
        <f>ROUND(I359*H359,2)</f>
        <v>0</v>
      </c>
      <c r="K359" s="205" t="s">
        <v>138</v>
      </c>
      <c r="L359" s="41"/>
      <c r="M359" s="210" t="s">
        <v>1</v>
      </c>
      <c r="N359" s="211" t="s">
        <v>39</v>
      </c>
      <c r="O359" s="77"/>
      <c r="P359" s="212">
        <f>O359*H359</f>
        <v>0</v>
      </c>
      <c r="Q359" s="212">
        <v>0.0002</v>
      </c>
      <c r="R359" s="212">
        <f>Q359*H359</f>
        <v>0.16190000000000002</v>
      </c>
      <c r="S359" s="212">
        <v>0</v>
      </c>
      <c r="T359" s="213">
        <f>S359*H359</f>
        <v>0</v>
      </c>
      <c r="AR359" s="15" t="s">
        <v>397</v>
      </c>
      <c r="AT359" s="15" t="s">
        <v>134</v>
      </c>
      <c r="AU359" s="15" t="s">
        <v>78</v>
      </c>
      <c r="AY359" s="15" t="s">
        <v>130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5" t="s">
        <v>76</v>
      </c>
      <c r="BK359" s="214">
        <f>ROUND(I359*H359,2)</f>
        <v>0</v>
      </c>
      <c r="BL359" s="15" t="s">
        <v>397</v>
      </c>
      <c r="BM359" s="15" t="s">
        <v>2681</v>
      </c>
    </row>
    <row r="360" spans="2:47" s="1" customFormat="1" ht="12">
      <c r="B360" s="36"/>
      <c r="C360" s="37"/>
      <c r="D360" s="215" t="s">
        <v>141</v>
      </c>
      <c r="E360" s="37"/>
      <c r="F360" s="216" t="s">
        <v>730</v>
      </c>
      <c r="G360" s="37"/>
      <c r="H360" s="37"/>
      <c r="I360" s="129"/>
      <c r="J360" s="37"/>
      <c r="K360" s="37"/>
      <c r="L360" s="41"/>
      <c r="M360" s="217"/>
      <c r="N360" s="77"/>
      <c r="O360" s="77"/>
      <c r="P360" s="77"/>
      <c r="Q360" s="77"/>
      <c r="R360" s="77"/>
      <c r="S360" s="77"/>
      <c r="T360" s="78"/>
      <c r="AT360" s="15" t="s">
        <v>141</v>
      </c>
      <c r="AU360" s="15" t="s">
        <v>78</v>
      </c>
    </row>
    <row r="361" spans="2:51" s="11" customFormat="1" ht="12">
      <c r="B361" s="231"/>
      <c r="C361" s="232"/>
      <c r="D361" s="215" t="s">
        <v>189</v>
      </c>
      <c r="E361" s="233" t="s">
        <v>1</v>
      </c>
      <c r="F361" s="234" t="s">
        <v>2673</v>
      </c>
      <c r="G361" s="232"/>
      <c r="H361" s="235">
        <v>809.5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189</v>
      </c>
      <c r="AU361" s="241" t="s">
        <v>78</v>
      </c>
      <c r="AV361" s="11" t="s">
        <v>78</v>
      </c>
      <c r="AW361" s="11" t="s">
        <v>31</v>
      </c>
      <c r="AX361" s="11" t="s">
        <v>76</v>
      </c>
      <c r="AY361" s="241" t="s">
        <v>130</v>
      </c>
    </row>
    <row r="362" spans="2:65" s="1" customFormat="1" ht="16.5" customHeight="1">
      <c r="B362" s="36"/>
      <c r="C362" s="203" t="s">
        <v>414</v>
      </c>
      <c r="D362" s="203" t="s">
        <v>134</v>
      </c>
      <c r="E362" s="204" t="s">
        <v>743</v>
      </c>
      <c r="F362" s="205" t="s">
        <v>744</v>
      </c>
      <c r="G362" s="206" t="s">
        <v>186</v>
      </c>
      <c r="H362" s="207">
        <v>809.5</v>
      </c>
      <c r="I362" s="208"/>
      <c r="J362" s="209">
        <f>ROUND(I362*H362,2)</f>
        <v>0</v>
      </c>
      <c r="K362" s="205" t="s">
        <v>138</v>
      </c>
      <c r="L362" s="41"/>
      <c r="M362" s="210" t="s">
        <v>1</v>
      </c>
      <c r="N362" s="211" t="s">
        <v>39</v>
      </c>
      <c r="O362" s="77"/>
      <c r="P362" s="212">
        <f>O362*H362</f>
        <v>0</v>
      </c>
      <c r="Q362" s="212">
        <v>0.00013</v>
      </c>
      <c r="R362" s="212">
        <f>Q362*H362</f>
        <v>0.105235</v>
      </c>
      <c r="S362" s="212">
        <v>0</v>
      </c>
      <c r="T362" s="213">
        <f>S362*H362</f>
        <v>0</v>
      </c>
      <c r="AR362" s="15" t="s">
        <v>397</v>
      </c>
      <c r="AT362" s="15" t="s">
        <v>134</v>
      </c>
      <c r="AU362" s="15" t="s">
        <v>78</v>
      </c>
      <c r="AY362" s="15" t="s">
        <v>130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5" t="s">
        <v>76</v>
      </c>
      <c r="BK362" s="214">
        <f>ROUND(I362*H362,2)</f>
        <v>0</v>
      </c>
      <c r="BL362" s="15" t="s">
        <v>397</v>
      </c>
      <c r="BM362" s="15" t="s">
        <v>2682</v>
      </c>
    </row>
    <row r="363" spans="2:47" s="1" customFormat="1" ht="12">
      <c r="B363" s="36"/>
      <c r="C363" s="37"/>
      <c r="D363" s="215" t="s">
        <v>141</v>
      </c>
      <c r="E363" s="37"/>
      <c r="F363" s="216" t="s">
        <v>746</v>
      </c>
      <c r="G363" s="37"/>
      <c r="H363" s="37"/>
      <c r="I363" s="129"/>
      <c r="J363" s="37"/>
      <c r="K363" s="37"/>
      <c r="L363" s="41"/>
      <c r="M363" s="217"/>
      <c r="N363" s="77"/>
      <c r="O363" s="77"/>
      <c r="P363" s="77"/>
      <c r="Q363" s="77"/>
      <c r="R363" s="77"/>
      <c r="S363" s="77"/>
      <c r="T363" s="78"/>
      <c r="AT363" s="15" t="s">
        <v>141</v>
      </c>
      <c r="AU363" s="15" t="s">
        <v>78</v>
      </c>
    </row>
    <row r="364" spans="2:51" s="11" customFormat="1" ht="12">
      <c r="B364" s="231"/>
      <c r="C364" s="232"/>
      <c r="D364" s="215" t="s">
        <v>189</v>
      </c>
      <c r="E364" s="233" t="s">
        <v>1</v>
      </c>
      <c r="F364" s="234" t="s">
        <v>2673</v>
      </c>
      <c r="G364" s="232"/>
      <c r="H364" s="235">
        <v>809.5</v>
      </c>
      <c r="I364" s="236"/>
      <c r="J364" s="232"/>
      <c r="K364" s="232"/>
      <c r="L364" s="237"/>
      <c r="M364" s="265"/>
      <c r="N364" s="266"/>
      <c r="O364" s="266"/>
      <c r="P364" s="266"/>
      <c r="Q364" s="266"/>
      <c r="R364" s="266"/>
      <c r="S364" s="266"/>
      <c r="T364" s="267"/>
      <c r="AT364" s="241" t="s">
        <v>189</v>
      </c>
      <c r="AU364" s="241" t="s">
        <v>78</v>
      </c>
      <c r="AV364" s="11" t="s">
        <v>78</v>
      </c>
      <c r="AW364" s="11" t="s">
        <v>31</v>
      </c>
      <c r="AX364" s="11" t="s">
        <v>76</v>
      </c>
      <c r="AY364" s="241" t="s">
        <v>130</v>
      </c>
    </row>
    <row r="365" spans="2:12" s="1" customFormat="1" ht="6.95" customHeight="1">
      <c r="B365" s="55"/>
      <c r="C365" s="56"/>
      <c r="D365" s="56"/>
      <c r="E365" s="56"/>
      <c r="F365" s="56"/>
      <c r="G365" s="56"/>
      <c r="H365" s="56"/>
      <c r="I365" s="153"/>
      <c r="J365" s="56"/>
      <c r="K365" s="56"/>
      <c r="L365" s="41"/>
    </row>
  </sheetData>
  <sheetProtection password="CAFF" sheet="1" objects="1" scenarios="1" formatColumns="0" formatRows="0" autoFilter="0"/>
  <autoFilter ref="C94:K364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77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105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ROUND(J83,2)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ROUND((SUM(BE83:BE93)),2)</f>
        <v>0</v>
      </c>
      <c r="I33" s="142">
        <v>0.21</v>
      </c>
      <c r="J33" s="141">
        <f>ROUND(((SUM(BE83:BE93))*I33),2)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ROUND((SUM(BF83:BF93)),2)</f>
        <v>0</v>
      </c>
      <c r="I34" s="142">
        <v>0.15</v>
      </c>
      <c r="J34" s="141">
        <f>ROUND(((SUM(BF83:BF93))*I34),2)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ROUND((SUM(BG83:BG93)),2)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ROUND((SUM(BH83:BH93)),2)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ROUND((SUM(BI83:BI93)),2)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202000 - VRN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J83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111</v>
      </c>
      <c r="E60" s="166"/>
      <c r="F60" s="166"/>
      <c r="G60" s="166"/>
      <c r="H60" s="166"/>
      <c r="I60" s="167"/>
      <c r="J60" s="168">
        <f>J84</f>
        <v>0</v>
      </c>
      <c r="K60" s="164"/>
      <c r="L60" s="169"/>
    </row>
    <row r="61" spans="2:12" s="8" customFormat="1" ht="19.9" customHeight="1">
      <c r="B61" s="170"/>
      <c r="C61" s="171"/>
      <c r="D61" s="172" t="s">
        <v>112</v>
      </c>
      <c r="E61" s="173"/>
      <c r="F61" s="173"/>
      <c r="G61" s="173"/>
      <c r="H61" s="173"/>
      <c r="I61" s="174"/>
      <c r="J61" s="175">
        <f>J85</f>
        <v>0</v>
      </c>
      <c r="K61" s="171"/>
      <c r="L61" s="176"/>
    </row>
    <row r="62" spans="2:12" s="8" customFormat="1" ht="19.9" customHeight="1">
      <c r="B62" s="170"/>
      <c r="C62" s="171"/>
      <c r="D62" s="172" t="s">
        <v>113</v>
      </c>
      <c r="E62" s="173"/>
      <c r="F62" s="173"/>
      <c r="G62" s="173"/>
      <c r="H62" s="173"/>
      <c r="I62" s="174"/>
      <c r="J62" s="175">
        <f>J88</f>
        <v>0</v>
      </c>
      <c r="K62" s="171"/>
      <c r="L62" s="176"/>
    </row>
    <row r="63" spans="2:12" s="8" customFormat="1" ht="19.9" customHeight="1">
      <c r="B63" s="170"/>
      <c r="C63" s="171"/>
      <c r="D63" s="172" t="s">
        <v>114</v>
      </c>
      <c r="E63" s="173"/>
      <c r="F63" s="173"/>
      <c r="G63" s="173"/>
      <c r="H63" s="173"/>
      <c r="I63" s="174"/>
      <c r="J63" s="175">
        <f>J91</f>
        <v>0</v>
      </c>
      <c r="K63" s="171"/>
      <c r="L63" s="176"/>
    </row>
    <row r="64" spans="2:12" s="1" customFormat="1" ht="21.8" customHeight="1">
      <c r="B64" s="36"/>
      <c r="C64" s="37"/>
      <c r="D64" s="37"/>
      <c r="E64" s="37"/>
      <c r="F64" s="37"/>
      <c r="G64" s="37"/>
      <c r="H64" s="37"/>
      <c r="I64" s="129"/>
      <c r="J64" s="37"/>
      <c r="K64" s="37"/>
      <c r="L64" s="41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153"/>
      <c r="J65" s="56"/>
      <c r="K65" s="56"/>
      <c r="L65" s="41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56"/>
      <c r="J69" s="58"/>
      <c r="K69" s="58"/>
      <c r="L69" s="41"/>
    </row>
    <row r="70" spans="2:12" s="1" customFormat="1" ht="24.95" customHeight="1">
      <c r="B70" s="36"/>
      <c r="C70" s="21" t="s">
        <v>115</v>
      </c>
      <c r="D70" s="37"/>
      <c r="E70" s="37"/>
      <c r="F70" s="37"/>
      <c r="G70" s="37"/>
      <c r="H70" s="37"/>
      <c r="I70" s="129"/>
      <c r="J70" s="37"/>
      <c r="K70" s="37"/>
      <c r="L70" s="41"/>
    </row>
    <row r="71" spans="2:12" s="1" customFormat="1" ht="6.95" customHeight="1">
      <c r="B71" s="36"/>
      <c r="C71" s="37"/>
      <c r="D71" s="37"/>
      <c r="E71" s="37"/>
      <c r="F71" s="37"/>
      <c r="G71" s="37"/>
      <c r="H71" s="37"/>
      <c r="I71" s="129"/>
      <c r="J71" s="37"/>
      <c r="K71" s="37"/>
      <c r="L71" s="41"/>
    </row>
    <row r="72" spans="2:12" s="1" customFormat="1" ht="12" customHeight="1">
      <c r="B72" s="36"/>
      <c r="C72" s="30" t="s">
        <v>16</v>
      </c>
      <c r="D72" s="37"/>
      <c r="E72" s="37"/>
      <c r="F72" s="37"/>
      <c r="G72" s="37"/>
      <c r="H72" s="37"/>
      <c r="I72" s="129"/>
      <c r="J72" s="37"/>
      <c r="K72" s="37"/>
      <c r="L72" s="41"/>
    </row>
    <row r="73" spans="2:12" s="1" customFormat="1" ht="16.5" customHeight="1">
      <c r="B73" s="36"/>
      <c r="C73" s="37"/>
      <c r="D73" s="37"/>
      <c r="E73" s="157" t="str">
        <f>E7</f>
        <v>Stavební úpravy - požadavky 2020</v>
      </c>
      <c r="F73" s="30"/>
      <c r="G73" s="30"/>
      <c r="H73" s="30"/>
      <c r="I73" s="129"/>
      <c r="J73" s="37"/>
      <c r="K73" s="37"/>
      <c r="L73" s="41"/>
    </row>
    <row r="74" spans="2:12" s="1" customFormat="1" ht="12" customHeight="1">
      <c r="B74" s="36"/>
      <c r="C74" s="30" t="s">
        <v>104</v>
      </c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16.5" customHeight="1">
      <c r="B75" s="36"/>
      <c r="C75" s="37"/>
      <c r="D75" s="37"/>
      <c r="E75" s="62" t="str">
        <f>E9</f>
        <v>202000 - VRN</v>
      </c>
      <c r="F75" s="37"/>
      <c r="G75" s="37"/>
      <c r="H75" s="37"/>
      <c r="I75" s="129"/>
      <c r="J75" s="37"/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12" customHeight="1">
      <c r="B77" s="36"/>
      <c r="C77" s="30" t="s">
        <v>20</v>
      </c>
      <c r="D77" s="37"/>
      <c r="E77" s="37"/>
      <c r="F77" s="25" t="str">
        <f>F12</f>
        <v>Šimkova ul.</v>
      </c>
      <c r="G77" s="37"/>
      <c r="H77" s="37"/>
      <c r="I77" s="131" t="s">
        <v>22</v>
      </c>
      <c r="J77" s="65" t="str">
        <f>IF(J12="","",J12)</f>
        <v>20. 4. 2020</v>
      </c>
      <c r="K77" s="37"/>
      <c r="L77" s="41"/>
    </row>
    <row r="78" spans="2:12" s="1" customFormat="1" ht="6.95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pans="2:12" s="1" customFormat="1" ht="13.65" customHeight="1">
      <c r="B79" s="36"/>
      <c r="C79" s="30" t="s">
        <v>24</v>
      </c>
      <c r="D79" s="37"/>
      <c r="E79" s="37"/>
      <c r="F79" s="25" t="str">
        <f>E15</f>
        <v xml:space="preserve"> </v>
      </c>
      <c r="G79" s="37"/>
      <c r="H79" s="37"/>
      <c r="I79" s="131" t="s">
        <v>30</v>
      </c>
      <c r="J79" s="34" t="str">
        <f>E21</f>
        <v xml:space="preserve"> </v>
      </c>
      <c r="K79" s="37"/>
      <c r="L79" s="41"/>
    </row>
    <row r="80" spans="2:12" s="1" customFormat="1" ht="13.65" customHeight="1">
      <c r="B80" s="36"/>
      <c r="C80" s="30" t="s">
        <v>28</v>
      </c>
      <c r="D80" s="37"/>
      <c r="E80" s="37"/>
      <c r="F80" s="25" t="str">
        <f>IF(E18="","",E18)</f>
        <v>Vyplň údaj</v>
      </c>
      <c r="G80" s="37"/>
      <c r="H80" s="37"/>
      <c r="I80" s="131" t="s">
        <v>32</v>
      </c>
      <c r="J80" s="34" t="str">
        <f>E24</f>
        <v xml:space="preserve"> </v>
      </c>
      <c r="K80" s="37"/>
      <c r="L80" s="41"/>
    </row>
    <row r="81" spans="2:12" s="1" customFormat="1" ht="10.3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pans="2:20" s="9" customFormat="1" ht="29.25" customHeight="1">
      <c r="B82" s="177"/>
      <c r="C82" s="178" t="s">
        <v>116</v>
      </c>
      <c r="D82" s="179" t="s">
        <v>53</v>
      </c>
      <c r="E82" s="179" t="s">
        <v>49</v>
      </c>
      <c r="F82" s="179" t="s">
        <v>50</v>
      </c>
      <c r="G82" s="179" t="s">
        <v>117</v>
      </c>
      <c r="H82" s="179" t="s">
        <v>118</v>
      </c>
      <c r="I82" s="180" t="s">
        <v>119</v>
      </c>
      <c r="J82" s="179" t="s">
        <v>108</v>
      </c>
      <c r="K82" s="181" t="s">
        <v>120</v>
      </c>
      <c r="L82" s="182"/>
      <c r="M82" s="86" t="s">
        <v>1</v>
      </c>
      <c r="N82" s="87" t="s">
        <v>38</v>
      </c>
      <c r="O82" s="87" t="s">
        <v>121</v>
      </c>
      <c r="P82" s="87" t="s">
        <v>122</v>
      </c>
      <c r="Q82" s="87" t="s">
        <v>123</v>
      </c>
      <c r="R82" s="87" t="s">
        <v>124</v>
      </c>
      <c r="S82" s="87" t="s">
        <v>125</v>
      </c>
      <c r="T82" s="88" t="s">
        <v>126</v>
      </c>
    </row>
    <row r="83" spans="2:63" s="1" customFormat="1" ht="22.8" customHeight="1">
      <c r="B83" s="36"/>
      <c r="C83" s="93" t="s">
        <v>127</v>
      </c>
      <c r="D83" s="37"/>
      <c r="E83" s="37"/>
      <c r="F83" s="37"/>
      <c r="G83" s="37"/>
      <c r="H83" s="37"/>
      <c r="I83" s="129"/>
      <c r="J83" s="183">
        <f>BK83</f>
        <v>0</v>
      </c>
      <c r="K83" s="37"/>
      <c r="L83" s="41"/>
      <c r="M83" s="89"/>
      <c r="N83" s="90"/>
      <c r="O83" s="90"/>
      <c r="P83" s="184">
        <f>P84</f>
        <v>0</v>
      </c>
      <c r="Q83" s="90"/>
      <c r="R83" s="184">
        <f>R84</f>
        <v>0</v>
      </c>
      <c r="S83" s="90"/>
      <c r="T83" s="185">
        <f>T84</f>
        <v>0</v>
      </c>
      <c r="AT83" s="15" t="s">
        <v>67</v>
      </c>
      <c r="AU83" s="15" t="s">
        <v>110</v>
      </c>
      <c r="BK83" s="186">
        <f>BK84</f>
        <v>0</v>
      </c>
    </row>
    <row r="84" spans="2:63" s="10" customFormat="1" ht="25.9" customHeight="1">
      <c r="B84" s="187"/>
      <c r="C84" s="188"/>
      <c r="D84" s="189" t="s">
        <v>67</v>
      </c>
      <c r="E84" s="190" t="s">
        <v>74</v>
      </c>
      <c r="F84" s="190" t="s">
        <v>128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P85+P88+P91</f>
        <v>0</v>
      </c>
      <c r="Q84" s="195"/>
      <c r="R84" s="196">
        <f>R85+R88+R91</f>
        <v>0</v>
      </c>
      <c r="S84" s="195"/>
      <c r="T84" s="197">
        <f>T85+T88+T91</f>
        <v>0</v>
      </c>
      <c r="AR84" s="198" t="s">
        <v>129</v>
      </c>
      <c r="AT84" s="199" t="s">
        <v>67</v>
      </c>
      <c r="AU84" s="199" t="s">
        <v>68</v>
      </c>
      <c r="AY84" s="198" t="s">
        <v>130</v>
      </c>
      <c r="BK84" s="200">
        <f>BK85+BK88+BK91</f>
        <v>0</v>
      </c>
    </row>
    <row r="85" spans="2:63" s="10" customFormat="1" ht="22.8" customHeight="1">
      <c r="B85" s="187"/>
      <c r="C85" s="188"/>
      <c r="D85" s="189" t="s">
        <v>67</v>
      </c>
      <c r="E85" s="201" t="s">
        <v>131</v>
      </c>
      <c r="F85" s="201" t="s">
        <v>132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SUM(P86:P87)</f>
        <v>0</v>
      </c>
      <c r="Q85" s="195"/>
      <c r="R85" s="196">
        <f>SUM(R86:R87)</f>
        <v>0</v>
      </c>
      <c r="S85" s="195"/>
      <c r="T85" s="197">
        <f>SUM(T86:T87)</f>
        <v>0</v>
      </c>
      <c r="AR85" s="198" t="s">
        <v>129</v>
      </c>
      <c r="AT85" s="199" t="s">
        <v>67</v>
      </c>
      <c r="AU85" s="199" t="s">
        <v>76</v>
      </c>
      <c r="AY85" s="198" t="s">
        <v>130</v>
      </c>
      <c r="BK85" s="200">
        <f>SUM(BK86:BK87)</f>
        <v>0</v>
      </c>
    </row>
    <row r="86" spans="2:65" s="1" customFormat="1" ht="16.5" customHeight="1">
      <c r="B86" s="36"/>
      <c r="C86" s="203" t="s">
        <v>133</v>
      </c>
      <c r="D86" s="203" t="s">
        <v>134</v>
      </c>
      <c r="E86" s="204" t="s">
        <v>135</v>
      </c>
      <c r="F86" s="205" t="s">
        <v>136</v>
      </c>
      <c r="G86" s="206" t="s">
        <v>137</v>
      </c>
      <c r="H86" s="207">
        <v>1</v>
      </c>
      <c r="I86" s="208"/>
      <c r="J86" s="209">
        <f>ROUND(I86*H86,2)</f>
        <v>0</v>
      </c>
      <c r="K86" s="205" t="s">
        <v>138</v>
      </c>
      <c r="L86" s="41"/>
      <c r="M86" s="210" t="s">
        <v>1</v>
      </c>
      <c r="N86" s="211" t="s">
        <v>39</v>
      </c>
      <c r="O86" s="77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5" t="s">
        <v>139</v>
      </c>
      <c r="AT86" s="15" t="s">
        <v>134</v>
      </c>
      <c r="AU86" s="15" t="s">
        <v>78</v>
      </c>
      <c r="AY86" s="15" t="s">
        <v>130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5" t="s">
        <v>76</v>
      </c>
      <c r="BK86" s="214">
        <f>ROUND(I86*H86,2)</f>
        <v>0</v>
      </c>
      <c r="BL86" s="15" t="s">
        <v>139</v>
      </c>
      <c r="BM86" s="15" t="s">
        <v>140</v>
      </c>
    </row>
    <row r="87" spans="2:47" s="1" customFormat="1" ht="12">
      <c r="B87" s="36"/>
      <c r="C87" s="37"/>
      <c r="D87" s="215" t="s">
        <v>141</v>
      </c>
      <c r="E87" s="37"/>
      <c r="F87" s="216" t="s">
        <v>136</v>
      </c>
      <c r="G87" s="37"/>
      <c r="H87" s="37"/>
      <c r="I87" s="129"/>
      <c r="J87" s="37"/>
      <c r="K87" s="37"/>
      <c r="L87" s="41"/>
      <c r="M87" s="217"/>
      <c r="N87" s="77"/>
      <c r="O87" s="77"/>
      <c r="P87" s="77"/>
      <c r="Q87" s="77"/>
      <c r="R87" s="77"/>
      <c r="S87" s="77"/>
      <c r="T87" s="78"/>
      <c r="AT87" s="15" t="s">
        <v>141</v>
      </c>
      <c r="AU87" s="15" t="s">
        <v>78</v>
      </c>
    </row>
    <row r="88" spans="2:63" s="10" customFormat="1" ht="22.8" customHeight="1">
      <c r="B88" s="187"/>
      <c r="C88" s="188"/>
      <c r="D88" s="189" t="s">
        <v>67</v>
      </c>
      <c r="E88" s="201" t="s">
        <v>142</v>
      </c>
      <c r="F88" s="201" t="s">
        <v>143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SUM(P89:P90)</f>
        <v>0</v>
      </c>
      <c r="Q88" s="195"/>
      <c r="R88" s="196">
        <f>SUM(R89:R90)</f>
        <v>0</v>
      </c>
      <c r="S88" s="195"/>
      <c r="T88" s="197">
        <f>SUM(T89:T90)</f>
        <v>0</v>
      </c>
      <c r="AR88" s="198" t="s">
        <v>129</v>
      </c>
      <c r="AT88" s="199" t="s">
        <v>67</v>
      </c>
      <c r="AU88" s="199" t="s">
        <v>76</v>
      </c>
      <c r="AY88" s="198" t="s">
        <v>130</v>
      </c>
      <c r="BK88" s="200">
        <f>SUM(BK89:BK90)</f>
        <v>0</v>
      </c>
    </row>
    <row r="89" spans="2:65" s="1" customFormat="1" ht="16.5" customHeight="1">
      <c r="B89" s="36"/>
      <c r="C89" s="203" t="s">
        <v>76</v>
      </c>
      <c r="D89" s="203" t="s">
        <v>134</v>
      </c>
      <c r="E89" s="204" t="s">
        <v>144</v>
      </c>
      <c r="F89" s="205" t="s">
        <v>143</v>
      </c>
      <c r="G89" s="206" t="s">
        <v>145</v>
      </c>
      <c r="H89" s="207">
        <v>1</v>
      </c>
      <c r="I89" s="208"/>
      <c r="J89" s="209">
        <f>ROUND(I89*H89,2)</f>
        <v>0</v>
      </c>
      <c r="K89" s="205" t="s">
        <v>138</v>
      </c>
      <c r="L89" s="41"/>
      <c r="M89" s="210" t="s">
        <v>1</v>
      </c>
      <c r="N89" s="211" t="s">
        <v>39</v>
      </c>
      <c r="O89" s="7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5" t="s">
        <v>139</v>
      </c>
      <c r="AT89" s="15" t="s">
        <v>134</v>
      </c>
      <c r="AU89" s="15" t="s">
        <v>78</v>
      </c>
      <c r="AY89" s="15" t="s">
        <v>130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76</v>
      </c>
      <c r="BK89" s="214">
        <f>ROUND(I89*H89,2)</f>
        <v>0</v>
      </c>
      <c r="BL89" s="15" t="s">
        <v>139</v>
      </c>
      <c r="BM89" s="15" t="s">
        <v>146</v>
      </c>
    </row>
    <row r="90" spans="2:47" s="1" customFormat="1" ht="12">
      <c r="B90" s="36"/>
      <c r="C90" s="37"/>
      <c r="D90" s="215" t="s">
        <v>141</v>
      </c>
      <c r="E90" s="37"/>
      <c r="F90" s="216" t="s">
        <v>143</v>
      </c>
      <c r="G90" s="37"/>
      <c r="H90" s="37"/>
      <c r="I90" s="129"/>
      <c r="J90" s="37"/>
      <c r="K90" s="37"/>
      <c r="L90" s="41"/>
      <c r="M90" s="217"/>
      <c r="N90" s="77"/>
      <c r="O90" s="77"/>
      <c r="P90" s="77"/>
      <c r="Q90" s="77"/>
      <c r="R90" s="77"/>
      <c r="S90" s="77"/>
      <c r="T90" s="78"/>
      <c r="AT90" s="15" t="s">
        <v>141</v>
      </c>
      <c r="AU90" s="15" t="s">
        <v>78</v>
      </c>
    </row>
    <row r="91" spans="2:63" s="10" customFormat="1" ht="22.8" customHeight="1">
      <c r="B91" s="187"/>
      <c r="C91" s="188"/>
      <c r="D91" s="189" t="s">
        <v>67</v>
      </c>
      <c r="E91" s="201" t="s">
        <v>147</v>
      </c>
      <c r="F91" s="201" t="s">
        <v>148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SUM(P92:P93)</f>
        <v>0</v>
      </c>
      <c r="Q91" s="195"/>
      <c r="R91" s="196">
        <f>SUM(R92:R93)</f>
        <v>0</v>
      </c>
      <c r="S91" s="195"/>
      <c r="T91" s="197">
        <f>SUM(T92:T93)</f>
        <v>0</v>
      </c>
      <c r="AR91" s="198" t="s">
        <v>129</v>
      </c>
      <c r="AT91" s="199" t="s">
        <v>67</v>
      </c>
      <c r="AU91" s="199" t="s">
        <v>76</v>
      </c>
      <c r="AY91" s="198" t="s">
        <v>130</v>
      </c>
      <c r="BK91" s="200">
        <f>SUM(BK92:BK93)</f>
        <v>0</v>
      </c>
    </row>
    <row r="92" spans="2:65" s="1" customFormat="1" ht="16.5" customHeight="1">
      <c r="B92" s="36"/>
      <c r="C92" s="203" t="s">
        <v>78</v>
      </c>
      <c r="D92" s="203" t="s">
        <v>134</v>
      </c>
      <c r="E92" s="204" t="s">
        <v>149</v>
      </c>
      <c r="F92" s="205" t="s">
        <v>148</v>
      </c>
      <c r="G92" s="206" t="s">
        <v>145</v>
      </c>
      <c r="H92" s="207">
        <v>1</v>
      </c>
      <c r="I92" s="208"/>
      <c r="J92" s="209">
        <f>ROUND(I92*H92,2)</f>
        <v>0</v>
      </c>
      <c r="K92" s="205" t="s">
        <v>138</v>
      </c>
      <c r="L92" s="41"/>
      <c r="M92" s="210" t="s">
        <v>1</v>
      </c>
      <c r="N92" s="211" t="s">
        <v>39</v>
      </c>
      <c r="O92" s="77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5" t="s">
        <v>139</v>
      </c>
      <c r="AT92" s="15" t="s">
        <v>134</v>
      </c>
      <c r="AU92" s="15" t="s">
        <v>78</v>
      </c>
      <c r="AY92" s="15" t="s">
        <v>130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76</v>
      </c>
      <c r="BK92" s="214">
        <f>ROUND(I92*H92,2)</f>
        <v>0</v>
      </c>
      <c r="BL92" s="15" t="s">
        <v>139</v>
      </c>
      <c r="BM92" s="15" t="s">
        <v>150</v>
      </c>
    </row>
    <row r="93" spans="2:47" s="1" customFormat="1" ht="12">
      <c r="B93" s="36"/>
      <c r="C93" s="37"/>
      <c r="D93" s="215" t="s">
        <v>141</v>
      </c>
      <c r="E93" s="37"/>
      <c r="F93" s="216" t="s">
        <v>148</v>
      </c>
      <c r="G93" s="37"/>
      <c r="H93" s="37"/>
      <c r="I93" s="129"/>
      <c r="J93" s="37"/>
      <c r="K93" s="37"/>
      <c r="L93" s="41"/>
      <c r="M93" s="218"/>
      <c r="N93" s="219"/>
      <c r="O93" s="219"/>
      <c r="P93" s="219"/>
      <c r="Q93" s="219"/>
      <c r="R93" s="219"/>
      <c r="S93" s="219"/>
      <c r="T93" s="220"/>
      <c r="AT93" s="15" t="s">
        <v>141</v>
      </c>
      <c r="AU93" s="15" t="s">
        <v>78</v>
      </c>
    </row>
    <row r="94" spans="2:12" s="1" customFormat="1" ht="6.95" customHeight="1">
      <c r="B94" s="55"/>
      <c r="C94" s="56"/>
      <c r="D94" s="56"/>
      <c r="E94" s="56"/>
      <c r="F94" s="56"/>
      <c r="G94" s="56"/>
      <c r="H94" s="56"/>
      <c r="I94" s="153"/>
      <c r="J94" s="56"/>
      <c r="K94" s="56"/>
      <c r="L94" s="41"/>
    </row>
  </sheetData>
  <sheetProtection password="CAFF" sheet="1" objects="1" scenarios="1" formatColumns="0" formatRows="0" autoFilter="0"/>
  <autoFilter ref="C82:K9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81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151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ROUND(J94,2)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ROUND((SUM(BE94:BE429)),2)</f>
        <v>0</v>
      </c>
      <c r="I33" s="142">
        <v>0.21</v>
      </c>
      <c r="J33" s="141">
        <f>ROUND(((SUM(BE94:BE429))*I33),2)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ROUND((SUM(BF94:BF429)),2)</f>
        <v>0</v>
      </c>
      <c r="I34" s="142">
        <v>0.15</v>
      </c>
      <c r="J34" s="141">
        <f>ROUND(((SUM(BF94:BF429))*I34),2)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ROUND((SUM(BG94:BG429)),2)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ROUND((SUM(BH94:BH429)),2)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ROUND((SUM(BI94:BI429)),2)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202001 - Vivárium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J94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J95</f>
        <v>0</v>
      </c>
      <c r="K60" s="164"/>
      <c r="L60" s="169"/>
    </row>
    <row r="61" spans="2:12" s="8" customFormat="1" ht="19.9" customHeight="1">
      <c r="B61" s="170"/>
      <c r="C61" s="171"/>
      <c r="D61" s="172" t="s">
        <v>153</v>
      </c>
      <c r="E61" s="173"/>
      <c r="F61" s="173"/>
      <c r="G61" s="173"/>
      <c r="H61" s="173"/>
      <c r="I61" s="174"/>
      <c r="J61" s="175">
        <f>J96</f>
        <v>0</v>
      </c>
      <c r="K61" s="171"/>
      <c r="L61" s="176"/>
    </row>
    <row r="62" spans="2:12" s="8" customFormat="1" ht="19.9" customHeight="1">
      <c r="B62" s="170"/>
      <c r="C62" s="171"/>
      <c r="D62" s="172" t="s">
        <v>154</v>
      </c>
      <c r="E62" s="173"/>
      <c r="F62" s="173"/>
      <c r="G62" s="173"/>
      <c r="H62" s="173"/>
      <c r="I62" s="174"/>
      <c r="J62" s="175">
        <f>J107</f>
        <v>0</v>
      </c>
      <c r="K62" s="171"/>
      <c r="L62" s="176"/>
    </row>
    <row r="63" spans="2:12" s="8" customFormat="1" ht="19.9" customHeight="1">
      <c r="B63" s="170"/>
      <c r="C63" s="171"/>
      <c r="D63" s="172" t="s">
        <v>155</v>
      </c>
      <c r="E63" s="173"/>
      <c r="F63" s="173"/>
      <c r="G63" s="173"/>
      <c r="H63" s="173"/>
      <c r="I63" s="174"/>
      <c r="J63" s="175">
        <f>J115</f>
        <v>0</v>
      </c>
      <c r="K63" s="171"/>
      <c r="L63" s="176"/>
    </row>
    <row r="64" spans="2:12" s="8" customFormat="1" ht="19.9" customHeight="1">
      <c r="B64" s="170"/>
      <c r="C64" s="171"/>
      <c r="D64" s="172" t="s">
        <v>156</v>
      </c>
      <c r="E64" s="173"/>
      <c r="F64" s="173"/>
      <c r="G64" s="173"/>
      <c r="H64" s="173"/>
      <c r="I64" s="174"/>
      <c r="J64" s="175">
        <f>J154</f>
        <v>0</v>
      </c>
      <c r="K64" s="171"/>
      <c r="L64" s="176"/>
    </row>
    <row r="65" spans="2:12" s="8" customFormat="1" ht="19.9" customHeight="1">
      <c r="B65" s="170"/>
      <c r="C65" s="171"/>
      <c r="D65" s="172" t="s">
        <v>157</v>
      </c>
      <c r="E65" s="173"/>
      <c r="F65" s="173"/>
      <c r="G65" s="173"/>
      <c r="H65" s="173"/>
      <c r="I65" s="174"/>
      <c r="J65" s="175">
        <f>J216</f>
        <v>0</v>
      </c>
      <c r="K65" s="171"/>
      <c r="L65" s="176"/>
    </row>
    <row r="66" spans="2:12" s="7" customFormat="1" ht="24.95" customHeight="1">
      <c r="B66" s="163"/>
      <c r="C66" s="164"/>
      <c r="D66" s="165" t="s">
        <v>158</v>
      </c>
      <c r="E66" s="166"/>
      <c r="F66" s="166"/>
      <c r="G66" s="166"/>
      <c r="H66" s="166"/>
      <c r="I66" s="167"/>
      <c r="J66" s="168">
        <f>J229</f>
        <v>0</v>
      </c>
      <c r="K66" s="164"/>
      <c r="L66" s="169"/>
    </row>
    <row r="67" spans="2:12" s="8" customFormat="1" ht="19.9" customHeight="1">
      <c r="B67" s="170"/>
      <c r="C67" s="171"/>
      <c r="D67" s="172" t="s">
        <v>159</v>
      </c>
      <c r="E67" s="173"/>
      <c r="F67" s="173"/>
      <c r="G67" s="173"/>
      <c r="H67" s="173"/>
      <c r="I67" s="174"/>
      <c r="J67" s="175">
        <f>J230</f>
        <v>0</v>
      </c>
      <c r="K67" s="171"/>
      <c r="L67" s="176"/>
    </row>
    <row r="68" spans="2:12" s="8" customFormat="1" ht="19.9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J234</f>
        <v>0</v>
      </c>
      <c r="K68" s="171"/>
      <c r="L68" s="176"/>
    </row>
    <row r="69" spans="2:12" s="8" customFormat="1" ht="19.9" customHeight="1">
      <c r="B69" s="170"/>
      <c r="C69" s="171"/>
      <c r="D69" s="172" t="s">
        <v>161</v>
      </c>
      <c r="E69" s="173"/>
      <c r="F69" s="173"/>
      <c r="G69" s="173"/>
      <c r="H69" s="173"/>
      <c r="I69" s="174"/>
      <c r="J69" s="175">
        <f>J331</f>
        <v>0</v>
      </c>
      <c r="K69" s="171"/>
      <c r="L69" s="176"/>
    </row>
    <row r="70" spans="2:12" s="8" customFormat="1" ht="19.9" customHeight="1">
      <c r="B70" s="170"/>
      <c r="C70" s="171"/>
      <c r="D70" s="172" t="s">
        <v>162</v>
      </c>
      <c r="E70" s="173"/>
      <c r="F70" s="173"/>
      <c r="G70" s="173"/>
      <c r="H70" s="173"/>
      <c r="I70" s="174"/>
      <c r="J70" s="175">
        <f>J347</f>
        <v>0</v>
      </c>
      <c r="K70" s="171"/>
      <c r="L70" s="176"/>
    </row>
    <row r="71" spans="2:12" s="8" customFormat="1" ht="19.9" customHeight="1">
      <c r="B71" s="170"/>
      <c r="C71" s="171"/>
      <c r="D71" s="172" t="s">
        <v>163</v>
      </c>
      <c r="E71" s="173"/>
      <c r="F71" s="173"/>
      <c r="G71" s="173"/>
      <c r="H71" s="173"/>
      <c r="I71" s="174"/>
      <c r="J71" s="175">
        <f>J360</f>
        <v>0</v>
      </c>
      <c r="K71" s="171"/>
      <c r="L71" s="176"/>
    </row>
    <row r="72" spans="2:12" s="8" customFormat="1" ht="19.9" customHeight="1">
      <c r="B72" s="170"/>
      <c r="C72" s="171"/>
      <c r="D72" s="172" t="s">
        <v>164</v>
      </c>
      <c r="E72" s="173"/>
      <c r="F72" s="173"/>
      <c r="G72" s="173"/>
      <c r="H72" s="173"/>
      <c r="I72" s="174"/>
      <c r="J72" s="175">
        <f>J388</f>
        <v>0</v>
      </c>
      <c r="K72" s="171"/>
      <c r="L72" s="176"/>
    </row>
    <row r="73" spans="2:12" s="8" customFormat="1" ht="19.9" customHeight="1">
      <c r="B73" s="170"/>
      <c r="C73" s="171"/>
      <c r="D73" s="172" t="s">
        <v>165</v>
      </c>
      <c r="E73" s="173"/>
      <c r="F73" s="173"/>
      <c r="G73" s="173"/>
      <c r="H73" s="173"/>
      <c r="I73" s="174"/>
      <c r="J73" s="175">
        <f>J401</f>
        <v>0</v>
      </c>
      <c r="K73" s="171"/>
      <c r="L73" s="176"/>
    </row>
    <row r="74" spans="2:12" s="8" customFormat="1" ht="19.9" customHeight="1">
      <c r="B74" s="170"/>
      <c r="C74" s="171"/>
      <c r="D74" s="172" t="s">
        <v>166</v>
      </c>
      <c r="E74" s="173"/>
      <c r="F74" s="173"/>
      <c r="G74" s="173"/>
      <c r="H74" s="173"/>
      <c r="I74" s="174"/>
      <c r="J74" s="175">
        <f>J415</f>
        <v>0</v>
      </c>
      <c r="K74" s="171"/>
      <c r="L74" s="176"/>
    </row>
    <row r="75" spans="2:12" s="1" customFormat="1" ht="21.8" customHeight="1">
      <c r="B75" s="36"/>
      <c r="C75" s="37"/>
      <c r="D75" s="37"/>
      <c r="E75" s="37"/>
      <c r="F75" s="37"/>
      <c r="G75" s="37"/>
      <c r="H75" s="37"/>
      <c r="I75" s="129"/>
      <c r="J75" s="37"/>
      <c r="K75" s="37"/>
      <c r="L75" s="41"/>
    </row>
    <row r="76" spans="2:12" s="1" customFormat="1" ht="6.95" customHeight="1">
      <c r="B76" s="55"/>
      <c r="C76" s="56"/>
      <c r="D76" s="56"/>
      <c r="E76" s="56"/>
      <c r="F76" s="56"/>
      <c r="G76" s="56"/>
      <c r="H76" s="56"/>
      <c r="I76" s="153"/>
      <c r="J76" s="56"/>
      <c r="K76" s="56"/>
      <c r="L76" s="41"/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56"/>
      <c r="J80" s="58"/>
      <c r="K80" s="58"/>
      <c r="L80" s="41"/>
    </row>
    <row r="81" spans="2:12" s="1" customFormat="1" ht="24.95" customHeight="1">
      <c r="B81" s="36"/>
      <c r="C81" s="21" t="s">
        <v>115</v>
      </c>
      <c r="D81" s="37"/>
      <c r="E81" s="37"/>
      <c r="F81" s="37"/>
      <c r="G81" s="37"/>
      <c r="H81" s="37"/>
      <c r="I81" s="129"/>
      <c r="J81" s="37"/>
      <c r="K81" s="37"/>
      <c r="L81" s="41"/>
    </row>
    <row r="82" spans="2:12" s="1" customFormat="1" ht="6.95" customHeight="1">
      <c r="B82" s="36"/>
      <c r="C82" s="37"/>
      <c r="D82" s="37"/>
      <c r="E82" s="37"/>
      <c r="F82" s="37"/>
      <c r="G82" s="37"/>
      <c r="H82" s="37"/>
      <c r="I82" s="129"/>
      <c r="J82" s="37"/>
      <c r="K82" s="37"/>
      <c r="L82" s="41"/>
    </row>
    <row r="83" spans="2:12" s="1" customFormat="1" ht="12" customHeight="1">
      <c r="B83" s="36"/>
      <c r="C83" s="30" t="s">
        <v>16</v>
      </c>
      <c r="D83" s="37"/>
      <c r="E83" s="37"/>
      <c r="F83" s="37"/>
      <c r="G83" s="37"/>
      <c r="H83" s="37"/>
      <c r="I83" s="129"/>
      <c r="J83" s="37"/>
      <c r="K83" s="37"/>
      <c r="L83" s="41"/>
    </row>
    <row r="84" spans="2:12" s="1" customFormat="1" ht="16.5" customHeight="1">
      <c r="B84" s="36"/>
      <c r="C84" s="37"/>
      <c r="D84" s="37"/>
      <c r="E84" s="157" t="str">
        <f>E7</f>
        <v>Stavební úpravy - požadavky 2020</v>
      </c>
      <c r="F84" s="30"/>
      <c r="G84" s="30"/>
      <c r="H84" s="30"/>
      <c r="I84" s="129"/>
      <c r="J84" s="37"/>
      <c r="K84" s="37"/>
      <c r="L84" s="41"/>
    </row>
    <row r="85" spans="2:12" s="1" customFormat="1" ht="12" customHeight="1">
      <c r="B85" s="36"/>
      <c r="C85" s="30" t="s">
        <v>104</v>
      </c>
      <c r="D85" s="37"/>
      <c r="E85" s="37"/>
      <c r="F85" s="37"/>
      <c r="G85" s="37"/>
      <c r="H85" s="37"/>
      <c r="I85" s="129"/>
      <c r="J85" s="37"/>
      <c r="K85" s="37"/>
      <c r="L85" s="41"/>
    </row>
    <row r="86" spans="2:12" s="1" customFormat="1" ht="16.5" customHeight="1">
      <c r="B86" s="36"/>
      <c r="C86" s="37"/>
      <c r="D86" s="37"/>
      <c r="E86" s="62" t="str">
        <f>E9</f>
        <v>202001 - Vivárium</v>
      </c>
      <c r="F86" s="37"/>
      <c r="G86" s="37"/>
      <c r="H86" s="37"/>
      <c r="I86" s="129"/>
      <c r="J86" s="37"/>
      <c r="K86" s="37"/>
      <c r="L86" s="41"/>
    </row>
    <row r="87" spans="2:12" s="1" customFormat="1" ht="6.95" customHeight="1">
      <c r="B87" s="36"/>
      <c r="C87" s="37"/>
      <c r="D87" s="37"/>
      <c r="E87" s="37"/>
      <c r="F87" s="37"/>
      <c r="G87" s="37"/>
      <c r="H87" s="37"/>
      <c r="I87" s="129"/>
      <c r="J87" s="37"/>
      <c r="K87" s="37"/>
      <c r="L87" s="41"/>
    </row>
    <row r="88" spans="2:12" s="1" customFormat="1" ht="12" customHeight="1">
      <c r="B88" s="36"/>
      <c r="C88" s="30" t="s">
        <v>20</v>
      </c>
      <c r="D88" s="37"/>
      <c r="E88" s="37"/>
      <c r="F88" s="25" t="str">
        <f>F12</f>
        <v>Šimkova ul.</v>
      </c>
      <c r="G88" s="37"/>
      <c r="H88" s="37"/>
      <c r="I88" s="131" t="s">
        <v>22</v>
      </c>
      <c r="J88" s="65" t="str">
        <f>IF(J12="","",J12)</f>
        <v>20. 4. 2020</v>
      </c>
      <c r="K88" s="37"/>
      <c r="L88" s="41"/>
    </row>
    <row r="89" spans="2:12" s="1" customFormat="1" ht="6.95" customHeight="1">
      <c r="B89" s="36"/>
      <c r="C89" s="37"/>
      <c r="D89" s="37"/>
      <c r="E89" s="37"/>
      <c r="F89" s="37"/>
      <c r="G89" s="37"/>
      <c r="H89" s="37"/>
      <c r="I89" s="129"/>
      <c r="J89" s="37"/>
      <c r="K89" s="37"/>
      <c r="L89" s="41"/>
    </row>
    <row r="90" spans="2:12" s="1" customFormat="1" ht="13.65" customHeight="1">
      <c r="B90" s="36"/>
      <c r="C90" s="30" t="s">
        <v>24</v>
      </c>
      <c r="D90" s="37"/>
      <c r="E90" s="37"/>
      <c r="F90" s="25" t="str">
        <f>E15</f>
        <v xml:space="preserve"> </v>
      </c>
      <c r="G90" s="37"/>
      <c r="H90" s="37"/>
      <c r="I90" s="131" t="s">
        <v>30</v>
      </c>
      <c r="J90" s="34" t="str">
        <f>E21</f>
        <v xml:space="preserve"> </v>
      </c>
      <c r="K90" s="37"/>
      <c r="L90" s="41"/>
    </row>
    <row r="91" spans="2:12" s="1" customFormat="1" ht="13.65" customHeight="1">
      <c r="B91" s="36"/>
      <c r="C91" s="30" t="s">
        <v>28</v>
      </c>
      <c r="D91" s="37"/>
      <c r="E91" s="37"/>
      <c r="F91" s="25" t="str">
        <f>IF(E18="","",E18)</f>
        <v>Vyplň údaj</v>
      </c>
      <c r="G91" s="37"/>
      <c r="H91" s="37"/>
      <c r="I91" s="131" t="s">
        <v>32</v>
      </c>
      <c r="J91" s="34" t="str">
        <f>E24</f>
        <v xml:space="preserve"> </v>
      </c>
      <c r="K91" s="37"/>
      <c r="L91" s="41"/>
    </row>
    <row r="92" spans="2:12" s="1" customFormat="1" ht="10.3" customHeight="1">
      <c r="B92" s="36"/>
      <c r="C92" s="37"/>
      <c r="D92" s="37"/>
      <c r="E92" s="37"/>
      <c r="F92" s="37"/>
      <c r="G92" s="37"/>
      <c r="H92" s="37"/>
      <c r="I92" s="129"/>
      <c r="J92" s="37"/>
      <c r="K92" s="37"/>
      <c r="L92" s="41"/>
    </row>
    <row r="93" spans="2:20" s="9" customFormat="1" ht="29.25" customHeight="1">
      <c r="B93" s="177"/>
      <c r="C93" s="178" t="s">
        <v>116</v>
      </c>
      <c r="D93" s="179" t="s">
        <v>53</v>
      </c>
      <c r="E93" s="179" t="s">
        <v>49</v>
      </c>
      <c r="F93" s="179" t="s">
        <v>50</v>
      </c>
      <c r="G93" s="179" t="s">
        <v>117</v>
      </c>
      <c r="H93" s="179" t="s">
        <v>118</v>
      </c>
      <c r="I93" s="180" t="s">
        <v>119</v>
      </c>
      <c r="J93" s="179" t="s">
        <v>108</v>
      </c>
      <c r="K93" s="181" t="s">
        <v>120</v>
      </c>
      <c r="L93" s="182"/>
      <c r="M93" s="86" t="s">
        <v>1</v>
      </c>
      <c r="N93" s="87" t="s">
        <v>38</v>
      </c>
      <c r="O93" s="87" t="s">
        <v>121</v>
      </c>
      <c r="P93" s="87" t="s">
        <v>122</v>
      </c>
      <c r="Q93" s="87" t="s">
        <v>123</v>
      </c>
      <c r="R93" s="87" t="s">
        <v>124</v>
      </c>
      <c r="S93" s="87" t="s">
        <v>125</v>
      </c>
      <c r="T93" s="88" t="s">
        <v>126</v>
      </c>
    </row>
    <row r="94" spans="2:63" s="1" customFormat="1" ht="22.8" customHeight="1">
      <c r="B94" s="36"/>
      <c r="C94" s="93" t="s">
        <v>127</v>
      </c>
      <c r="D94" s="37"/>
      <c r="E94" s="37"/>
      <c r="F94" s="37"/>
      <c r="G94" s="37"/>
      <c r="H94" s="37"/>
      <c r="I94" s="129"/>
      <c r="J94" s="183">
        <f>BK94</f>
        <v>0</v>
      </c>
      <c r="K94" s="37"/>
      <c r="L94" s="41"/>
      <c r="M94" s="89"/>
      <c r="N94" s="90"/>
      <c r="O94" s="90"/>
      <c r="P94" s="184">
        <f>P95+P229</f>
        <v>0</v>
      </c>
      <c r="Q94" s="90"/>
      <c r="R94" s="184">
        <f>R95+R229</f>
        <v>10.30871421</v>
      </c>
      <c r="S94" s="90"/>
      <c r="T94" s="185">
        <f>T95+T229</f>
        <v>23.109225400000003</v>
      </c>
      <c r="AT94" s="15" t="s">
        <v>67</v>
      </c>
      <c r="AU94" s="15" t="s">
        <v>110</v>
      </c>
      <c r="BK94" s="186">
        <f>BK95+BK229</f>
        <v>0</v>
      </c>
    </row>
    <row r="95" spans="2:63" s="10" customFormat="1" ht="25.9" customHeight="1">
      <c r="B95" s="187"/>
      <c r="C95" s="188"/>
      <c r="D95" s="189" t="s">
        <v>67</v>
      </c>
      <c r="E95" s="190" t="s">
        <v>167</v>
      </c>
      <c r="F95" s="190" t="s">
        <v>168</v>
      </c>
      <c r="G95" s="188"/>
      <c r="H95" s="188"/>
      <c r="I95" s="191"/>
      <c r="J95" s="192">
        <f>BK95</f>
        <v>0</v>
      </c>
      <c r="K95" s="188"/>
      <c r="L95" s="193"/>
      <c r="M95" s="194"/>
      <c r="N95" s="195"/>
      <c r="O95" s="195"/>
      <c r="P95" s="196">
        <f>P96+P107+P115+P154+P216</f>
        <v>0</v>
      </c>
      <c r="Q95" s="195"/>
      <c r="R95" s="196">
        <f>R96+R107+R115+R154+R216</f>
        <v>9.14027239</v>
      </c>
      <c r="S95" s="195"/>
      <c r="T95" s="197">
        <f>T96+T107+T115+T154+T216</f>
        <v>23.061356440000004</v>
      </c>
      <c r="AR95" s="198" t="s">
        <v>76</v>
      </c>
      <c r="AT95" s="199" t="s">
        <v>67</v>
      </c>
      <c r="AU95" s="199" t="s">
        <v>68</v>
      </c>
      <c r="AY95" s="198" t="s">
        <v>130</v>
      </c>
      <c r="BK95" s="200">
        <f>BK96+BK107+BK115+BK154+BK216</f>
        <v>0</v>
      </c>
    </row>
    <row r="96" spans="2:63" s="10" customFormat="1" ht="22.8" customHeight="1">
      <c r="B96" s="187"/>
      <c r="C96" s="188"/>
      <c r="D96" s="189" t="s">
        <v>67</v>
      </c>
      <c r="E96" s="201" t="s">
        <v>133</v>
      </c>
      <c r="F96" s="201" t="s">
        <v>169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SUM(P97:P106)</f>
        <v>0</v>
      </c>
      <c r="Q96" s="195"/>
      <c r="R96" s="196">
        <f>SUM(R97:R106)</f>
        <v>4.860181</v>
      </c>
      <c r="S96" s="195"/>
      <c r="T96" s="197">
        <f>SUM(T97:T106)</f>
        <v>0</v>
      </c>
      <c r="AR96" s="198" t="s">
        <v>76</v>
      </c>
      <c r="AT96" s="199" t="s">
        <v>67</v>
      </c>
      <c r="AU96" s="199" t="s">
        <v>76</v>
      </c>
      <c r="AY96" s="198" t="s">
        <v>130</v>
      </c>
      <c r="BK96" s="200">
        <f>SUM(BK97:BK106)</f>
        <v>0</v>
      </c>
    </row>
    <row r="97" spans="2:65" s="1" customFormat="1" ht="16.5" customHeight="1">
      <c r="B97" s="36"/>
      <c r="C97" s="203" t="s">
        <v>170</v>
      </c>
      <c r="D97" s="203" t="s">
        <v>134</v>
      </c>
      <c r="E97" s="204" t="s">
        <v>171</v>
      </c>
      <c r="F97" s="205" t="s">
        <v>172</v>
      </c>
      <c r="G97" s="206" t="s">
        <v>173</v>
      </c>
      <c r="H97" s="207">
        <v>0.05</v>
      </c>
      <c r="I97" s="208"/>
      <c r="J97" s="209">
        <f>ROUND(I97*H97,2)</f>
        <v>0</v>
      </c>
      <c r="K97" s="205" t="s">
        <v>138</v>
      </c>
      <c r="L97" s="41"/>
      <c r="M97" s="210" t="s">
        <v>1</v>
      </c>
      <c r="N97" s="211" t="s">
        <v>39</v>
      </c>
      <c r="O97" s="77"/>
      <c r="P97" s="212">
        <f>O97*H97</f>
        <v>0</v>
      </c>
      <c r="Q97" s="212">
        <v>0.01954</v>
      </c>
      <c r="R97" s="212">
        <f>Q97*H97</f>
        <v>0.000977</v>
      </c>
      <c r="S97" s="212">
        <v>0</v>
      </c>
      <c r="T97" s="213">
        <f>S97*H97</f>
        <v>0</v>
      </c>
      <c r="AR97" s="15" t="s">
        <v>174</v>
      </c>
      <c r="AT97" s="15" t="s">
        <v>134</v>
      </c>
      <c r="AU97" s="15" t="s">
        <v>78</v>
      </c>
      <c r="AY97" s="15" t="s">
        <v>130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76</v>
      </c>
      <c r="BK97" s="214">
        <f>ROUND(I97*H97,2)</f>
        <v>0</v>
      </c>
      <c r="BL97" s="15" t="s">
        <v>174</v>
      </c>
      <c r="BM97" s="15" t="s">
        <v>175</v>
      </c>
    </row>
    <row r="98" spans="2:47" s="1" customFormat="1" ht="12">
      <c r="B98" s="36"/>
      <c r="C98" s="37"/>
      <c r="D98" s="215" t="s">
        <v>141</v>
      </c>
      <c r="E98" s="37"/>
      <c r="F98" s="216" t="s">
        <v>176</v>
      </c>
      <c r="G98" s="37"/>
      <c r="H98" s="37"/>
      <c r="I98" s="129"/>
      <c r="J98" s="37"/>
      <c r="K98" s="37"/>
      <c r="L98" s="41"/>
      <c r="M98" s="217"/>
      <c r="N98" s="77"/>
      <c r="O98" s="77"/>
      <c r="P98" s="77"/>
      <c r="Q98" s="77"/>
      <c r="R98" s="77"/>
      <c r="S98" s="77"/>
      <c r="T98" s="78"/>
      <c r="AT98" s="15" t="s">
        <v>141</v>
      </c>
      <c r="AU98" s="15" t="s">
        <v>78</v>
      </c>
    </row>
    <row r="99" spans="2:65" s="1" customFormat="1" ht="16.5" customHeight="1">
      <c r="B99" s="36"/>
      <c r="C99" s="221" t="s">
        <v>177</v>
      </c>
      <c r="D99" s="221" t="s">
        <v>178</v>
      </c>
      <c r="E99" s="222" t="s">
        <v>179</v>
      </c>
      <c r="F99" s="223" t="s">
        <v>180</v>
      </c>
      <c r="G99" s="224" t="s">
        <v>173</v>
      </c>
      <c r="H99" s="225">
        <v>0.05</v>
      </c>
      <c r="I99" s="226"/>
      <c r="J99" s="227">
        <f>ROUND(I99*H99,2)</f>
        <v>0</v>
      </c>
      <c r="K99" s="223" t="s">
        <v>138</v>
      </c>
      <c r="L99" s="228"/>
      <c r="M99" s="229" t="s">
        <v>1</v>
      </c>
      <c r="N99" s="230" t="s">
        <v>39</v>
      </c>
      <c r="O99" s="77"/>
      <c r="P99" s="212">
        <f>O99*H99</f>
        <v>0</v>
      </c>
      <c r="Q99" s="212">
        <v>1</v>
      </c>
      <c r="R99" s="212">
        <f>Q99*H99</f>
        <v>0.05</v>
      </c>
      <c r="S99" s="212">
        <v>0</v>
      </c>
      <c r="T99" s="213">
        <f>S99*H99</f>
        <v>0</v>
      </c>
      <c r="AR99" s="15" t="s">
        <v>181</v>
      </c>
      <c r="AT99" s="15" t="s">
        <v>178</v>
      </c>
      <c r="AU99" s="15" t="s">
        <v>78</v>
      </c>
      <c r="AY99" s="15" t="s">
        <v>130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174</v>
      </c>
      <c r="BM99" s="15" t="s">
        <v>182</v>
      </c>
    </row>
    <row r="100" spans="2:47" s="1" customFormat="1" ht="12">
      <c r="B100" s="36"/>
      <c r="C100" s="37"/>
      <c r="D100" s="215" t="s">
        <v>141</v>
      </c>
      <c r="E100" s="37"/>
      <c r="F100" s="216" t="s">
        <v>180</v>
      </c>
      <c r="G100" s="37"/>
      <c r="H100" s="37"/>
      <c r="I100" s="129"/>
      <c r="J100" s="37"/>
      <c r="K100" s="37"/>
      <c r="L100" s="41"/>
      <c r="M100" s="217"/>
      <c r="N100" s="77"/>
      <c r="O100" s="77"/>
      <c r="P100" s="77"/>
      <c r="Q100" s="77"/>
      <c r="R100" s="77"/>
      <c r="S100" s="77"/>
      <c r="T100" s="78"/>
      <c r="AT100" s="15" t="s">
        <v>141</v>
      </c>
      <c r="AU100" s="15" t="s">
        <v>78</v>
      </c>
    </row>
    <row r="101" spans="2:65" s="1" customFormat="1" ht="16.5" customHeight="1">
      <c r="B101" s="36"/>
      <c r="C101" s="203" t="s">
        <v>183</v>
      </c>
      <c r="D101" s="203" t="s">
        <v>134</v>
      </c>
      <c r="E101" s="204" t="s">
        <v>184</v>
      </c>
      <c r="F101" s="205" t="s">
        <v>185</v>
      </c>
      <c r="G101" s="206" t="s">
        <v>186</v>
      </c>
      <c r="H101" s="207">
        <v>18.96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0.25365</v>
      </c>
      <c r="R101" s="212">
        <f>Q101*H101</f>
        <v>4.809204</v>
      </c>
      <c r="S101" s="212">
        <v>0</v>
      </c>
      <c r="T101" s="213">
        <f>S101*H101</f>
        <v>0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187</v>
      </c>
    </row>
    <row r="102" spans="2:47" s="1" customFormat="1" ht="12">
      <c r="B102" s="36"/>
      <c r="C102" s="37"/>
      <c r="D102" s="215" t="s">
        <v>141</v>
      </c>
      <c r="E102" s="37"/>
      <c r="F102" s="216" t="s">
        <v>188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pans="2:51" s="11" customFormat="1" ht="12">
      <c r="B103" s="231"/>
      <c r="C103" s="232"/>
      <c r="D103" s="215" t="s">
        <v>189</v>
      </c>
      <c r="E103" s="233" t="s">
        <v>1</v>
      </c>
      <c r="F103" s="234" t="s">
        <v>190</v>
      </c>
      <c r="G103" s="232"/>
      <c r="H103" s="235">
        <v>7.2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189</v>
      </c>
      <c r="AU103" s="241" t="s">
        <v>78</v>
      </c>
      <c r="AV103" s="11" t="s">
        <v>78</v>
      </c>
      <c r="AW103" s="11" t="s">
        <v>31</v>
      </c>
      <c r="AX103" s="11" t="s">
        <v>68</v>
      </c>
      <c r="AY103" s="241" t="s">
        <v>130</v>
      </c>
    </row>
    <row r="104" spans="2:51" s="11" customFormat="1" ht="12">
      <c r="B104" s="231"/>
      <c r="C104" s="232"/>
      <c r="D104" s="215" t="s">
        <v>189</v>
      </c>
      <c r="E104" s="233" t="s">
        <v>1</v>
      </c>
      <c r="F104" s="234" t="s">
        <v>191</v>
      </c>
      <c r="G104" s="232"/>
      <c r="H104" s="235">
        <v>6.8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189</v>
      </c>
      <c r="AU104" s="241" t="s">
        <v>78</v>
      </c>
      <c r="AV104" s="11" t="s">
        <v>78</v>
      </c>
      <c r="AW104" s="11" t="s">
        <v>31</v>
      </c>
      <c r="AX104" s="11" t="s">
        <v>68</v>
      </c>
      <c r="AY104" s="241" t="s">
        <v>130</v>
      </c>
    </row>
    <row r="105" spans="2:51" s="11" customFormat="1" ht="12">
      <c r="B105" s="231"/>
      <c r="C105" s="232"/>
      <c r="D105" s="215" t="s">
        <v>189</v>
      </c>
      <c r="E105" s="233" t="s">
        <v>1</v>
      </c>
      <c r="F105" s="234" t="s">
        <v>192</v>
      </c>
      <c r="G105" s="232"/>
      <c r="H105" s="235">
        <v>4.96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189</v>
      </c>
      <c r="AU105" s="241" t="s">
        <v>78</v>
      </c>
      <c r="AV105" s="11" t="s">
        <v>78</v>
      </c>
      <c r="AW105" s="11" t="s">
        <v>31</v>
      </c>
      <c r="AX105" s="11" t="s">
        <v>68</v>
      </c>
      <c r="AY105" s="241" t="s">
        <v>130</v>
      </c>
    </row>
    <row r="106" spans="2:51" s="12" customFormat="1" ht="12">
      <c r="B106" s="242"/>
      <c r="C106" s="243"/>
      <c r="D106" s="215" t="s">
        <v>189</v>
      </c>
      <c r="E106" s="244" t="s">
        <v>1</v>
      </c>
      <c r="F106" s="245" t="s">
        <v>193</v>
      </c>
      <c r="G106" s="243"/>
      <c r="H106" s="246">
        <v>18.96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189</v>
      </c>
      <c r="AU106" s="252" t="s">
        <v>78</v>
      </c>
      <c r="AV106" s="12" t="s">
        <v>174</v>
      </c>
      <c r="AW106" s="12" t="s">
        <v>31</v>
      </c>
      <c r="AX106" s="12" t="s">
        <v>76</v>
      </c>
      <c r="AY106" s="252" t="s">
        <v>130</v>
      </c>
    </row>
    <row r="107" spans="2:63" s="10" customFormat="1" ht="22.8" customHeight="1">
      <c r="B107" s="187"/>
      <c r="C107" s="188"/>
      <c r="D107" s="189" t="s">
        <v>67</v>
      </c>
      <c r="E107" s="201" t="s">
        <v>174</v>
      </c>
      <c r="F107" s="201" t="s">
        <v>194</v>
      </c>
      <c r="G107" s="188"/>
      <c r="H107" s="188"/>
      <c r="I107" s="191"/>
      <c r="J107" s="202">
        <f>BK107</f>
        <v>0</v>
      </c>
      <c r="K107" s="188"/>
      <c r="L107" s="193"/>
      <c r="M107" s="194"/>
      <c r="N107" s="195"/>
      <c r="O107" s="195"/>
      <c r="P107" s="196">
        <f>SUM(P108:P114)</f>
        <v>0</v>
      </c>
      <c r="Q107" s="195"/>
      <c r="R107" s="196">
        <f>SUM(R108:R114)</f>
        <v>0.1037056</v>
      </c>
      <c r="S107" s="195"/>
      <c r="T107" s="197">
        <f>SUM(T108:T114)</f>
        <v>0</v>
      </c>
      <c r="AR107" s="198" t="s">
        <v>76</v>
      </c>
      <c r="AT107" s="199" t="s">
        <v>67</v>
      </c>
      <c r="AU107" s="199" t="s">
        <v>76</v>
      </c>
      <c r="AY107" s="198" t="s">
        <v>130</v>
      </c>
      <c r="BK107" s="200">
        <f>SUM(BK108:BK114)</f>
        <v>0</v>
      </c>
    </row>
    <row r="108" spans="2:65" s="1" customFormat="1" ht="16.5" customHeight="1">
      <c r="B108" s="36"/>
      <c r="C108" s="203" t="s">
        <v>195</v>
      </c>
      <c r="D108" s="203" t="s">
        <v>134</v>
      </c>
      <c r="E108" s="204" t="s">
        <v>196</v>
      </c>
      <c r="F108" s="205" t="s">
        <v>197</v>
      </c>
      <c r="G108" s="206" t="s">
        <v>198</v>
      </c>
      <c r="H108" s="207">
        <v>1</v>
      </c>
      <c r="I108" s="208"/>
      <c r="J108" s="209">
        <f>ROUND(I108*H108,2)</f>
        <v>0</v>
      </c>
      <c r="K108" s="205" t="s">
        <v>138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0.1016</v>
      </c>
      <c r="R108" s="212">
        <f>Q108*H108</f>
        <v>0.1016</v>
      </c>
      <c r="S108" s="212">
        <v>0</v>
      </c>
      <c r="T108" s="213">
        <f>S108*H108</f>
        <v>0</v>
      </c>
      <c r="AR108" s="15" t="s">
        <v>174</v>
      </c>
      <c r="AT108" s="15" t="s">
        <v>134</v>
      </c>
      <c r="AU108" s="15" t="s">
        <v>78</v>
      </c>
      <c r="AY108" s="15" t="s">
        <v>130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174</v>
      </c>
      <c r="BM108" s="15" t="s">
        <v>199</v>
      </c>
    </row>
    <row r="109" spans="2:47" s="1" customFormat="1" ht="12">
      <c r="B109" s="36"/>
      <c r="C109" s="37"/>
      <c r="D109" s="215" t="s">
        <v>141</v>
      </c>
      <c r="E109" s="37"/>
      <c r="F109" s="216" t="s">
        <v>200</v>
      </c>
      <c r="G109" s="37"/>
      <c r="H109" s="37"/>
      <c r="I109" s="129"/>
      <c r="J109" s="37"/>
      <c r="K109" s="37"/>
      <c r="L109" s="41"/>
      <c r="M109" s="217"/>
      <c r="N109" s="77"/>
      <c r="O109" s="77"/>
      <c r="P109" s="77"/>
      <c r="Q109" s="77"/>
      <c r="R109" s="77"/>
      <c r="S109" s="77"/>
      <c r="T109" s="78"/>
      <c r="AT109" s="15" t="s">
        <v>141</v>
      </c>
      <c r="AU109" s="15" t="s">
        <v>78</v>
      </c>
    </row>
    <row r="110" spans="2:65" s="1" customFormat="1" ht="16.5" customHeight="1">
      <c r="B110" s="36"/>
      <c r="C110" s="203" t="s">
        <v>201</v>
      </c>
      <c r="D110" s="203" t="s">
        <v>134</v>
      </c>
      <c r="E110" s="204" t="s">
        <v>202</v>
      </c>
      <c r="F110" s="205" t="s">
        <v>203</v>
      </c>
      <c r="G110" s="206" t="s">
        <v>186</v>
      </c>
      <c r="H110" s="207">
        <v>0.32</v>
      </c>
      <c r="I110" s="208"/>
      <c r="J110" s="209">
        <f>ROUND(I110*H110,2)</f>
        <v>0</v>
      </c>
      <c r="K110" s="205" t="s">
        <v>138</v>
      </c>
      <c r="L110" s="41"/>
      <c r="M110" s="210" t="s">
        <v>1</v>
      </c>
      <c r="N110" s="211" t="s">
        <v>39</v>
      </c>
      <c r="O110" s="77"/>
      <c r="P110" s="212">
        <f>O110*H110</f>
        <v>0</v>
      </c>
      <c r="Q110" s="212">
        <v>0.00658</v>
      </c>
      <c r="R110" s="212">
        <f>Q110*H110</f>
        <v>0.0021056</v>
      </c>
      <c r="S110" s="212">
        <v>0</v>
      </c>
      <c r="T110" s="213">
        <f>S110*H110</f>
        <v>0</v>
      </c>
      <c r="AR110" s="15" t="s">
        <v>174</v>
      </c>
      <c r="AT110" s="15" t="s">
        <v>134</v>
      </c>
      <c r="AU110" s="15" t="s">
        <v>78</v>
      </c>
      <c r="AY110" s="15" t="s">
        <v>130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174</v>
      </c>
      <c r="BM110" s="15" t="s">
        <v>204</v>
      </c>
    </row>
    <row r="111" spans="2:47" s="1" customFormat="1" ht="12">
      <c r="B111" s="36"/>
      <c r="C111" s="37"/>
      <c r="D111" s="215" t="s">
        <v>141</v>
      </c>
      <c r="E111" s="37"/>
      <c r="F111" s="216" t="s">
        <v>205</v>
      </c>
      <c r="G111" s="37"/>
      <c r="H111" s="37"/>
      <c r="I111" s="129"/>
      <c r="J111" s="37"/>
      <c r="K111" s="37"/>
      <c r="L111" s="41"/>
      <c r="M111" s="217"/>
      <c r="N111" s="77"/>
      <c r="O111" s="77"/>
      <c r="P111" s="77"/>
      <c r="Q111" s="77"/>
      <c r="R111" s="77"/>
      <c r="S111" s="77"/>
      <c r="T111" s="78"/>
      <c r="AT111" s="15" t="s">
        <v>141</v>
      </c>
      <c r="AU111" s="15" t="s">
        <v>78</v>
      </c>
    </row>
    <row r="112" spans="2:51" s="11" customFormat="1" ht="12">
      <c r="B112" s="231"/>
      <c r="C112" s="232"/>
      <c r="D112" s="215" t="s">
        <v>189</v>
      </c>
      <c r="E112" s="233" t="s">
        <v>1</v>
      </c>
      <c r="F112" s="234" t="s">
        <v>206</v>
      </c>
      <c r="G112" s="232"/>
      <c r="H112" s="235">
        <v>0.32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189</v>
      </c>
      <c r="AU112" s="241" t="s">
        <v>78</v>
      </c>
      <c r="AV112" s="11" t="s">
        <v>78</v>
      </c>
      <c r="AW112" s="11" t="s">
        <v>31</v>
      </c>
      <c r="AX112" s="11" t="s">
        <v>76</v>
      </c>
      <c r="AY112" s="241" t="s">
        <v>130</v>
      </c>
    </row>
    <row r="113" spans="2:65" s="1" customFormat="1" ht="16.5" customHeight="1">
      <c r="B113" s="36"/>
      <c r="C113" s="203" t="s">
        <v>207</v>
      </c>
      <c r="D113" s="203" t="s">
        <v>134</v>
      </c>
      <c r="E113" s="204" t="s">
        <v>208</v>
      </c>
      <c r="F113" s="205" t="s">
        <v>209</v>
      </c>
      <c r="G113" s="206" t="s">
        <v>186</v>
      </c>
      <c r="H113" s="207">
        <v>0.32</v>
      </c>
      <c r="I113" s="208"/>
      <c r="J113" s="209">
        <f>ROUND(I113*H113,2)</f>
        <v>0</v>
      </c>
      <c r="K113" s="205" t="s">
        <v>138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174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174</v>
      </c>
      <c r="BM113" s="15" t="s">
        <v>210</v>
      </c>
    </row>
    <row r="114" spans="2:47" s="1" customFormat="1" ht="12">
      <c r="B114" s="36"/>
      <c r="C114" s="37"/>
      <c r="D114" s="215" t="s">
        <v>141</v>
      </c>
      <c r="E114" s="37"/>
      <c r="F114" s="216" t="s">
        <v>211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pans="2:63" s="10" customFormat="1" ht="22.8" customHeight="1">
      <c r="B115" s="187"/>
      <c r="C115" s="188"/>
      <c r="D115" s="189" t="s">
        <v>67</v>
      </c>
      <c r="E115" s="201" t="s">
        <v>212</v>
      </c>
      <c r="F115" s="201" t="s">
        <v>213</v>
      </c>
      <c r="G115" s="188"/>
      <c r="H115" s="188"/>
      <c r="I115" s="191"/>
      <c r="J115" s="202">
        <f>BK115</f>
        <v>0</v>
      </c>
      <c r="K115" s="188"/>
      <c r="L115" s="193"/>
      <c r="M115" s="194"/>
      <c r="N115" s="195"/>
      <c r="O115" s="195"/>
      <c r="P115" s="196">
        <f>SUM(P116:P153)</f>
        <v>0</v>
      </c>
      <c r="Q115" s="195"/>
      <c r="R115" s="196">
        <f>SUM(R116:R153)</f>
        <v>4.17510479</v>
      </c>
      <c r="S115" s="195"/>
      <c r="T115" s="197">
        <f>SUM(T116:T153)</f>
        <v>0</v>
      </c>
      <c r="AR115" s="198" t="s">
        <v>76</v>
      </c>
      <c r="AT115" s="199" t="s">
        <v>67</v>
      </c>
      <c r="AU115" s="199" t="s">
        <v>76</v>
      </c>
      <c r="AY115" s="198" t="s">
        <v>130</v>
      </c>
      <c r="BK115" s="200">
        <f>SUM(BK116:BK153)</f>
        <v>0</v>
      </c>
    </row>
    <row r="116" spans="2:65" s="1" customFormat="1" ht="16.5" customHeight="1">
      <c r="B116" s="36"/>
      <c r="C116" s="203" t="s">
        <v>214</v>
      </c>
      <c r="D116" s="203" t="s">
        <v>134</v>
      </c>
      <c r="E116" s="204" t="s">
        <v>215</v>
      </c>
      <c r="F116" s="205" t="s">
        <v>216</v>
      </c>
      <c r="G116" s="206" t="s">
        <v>186</v>
      </c>
      <c r="H116" s="207">
        <v>12.45</v>
      </c>
      <c r="I116" s="208"/>
      <c r="J116" s="209">
        <f>ROUND(I116*H116,2)</f>
        <v>0</v>
      </c>
      <c r="K116" s="205" t="s">
        <v>138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0.04153</v>
      </c>
      <c r="R116" s="212">
        <f>Q116*H116</f>
        <v>0.5170484999999999</v>
      </c>
      <c r="S116" s="212">
        <v>0</v>
      </c>
      <c r="T116" s="213">
        <f>S116*H116</f>
        <v>0</v>
      </c>
      <c r="AR116" s="15" t="s">
        <v>174</v>
      </c>
      <c r="AT116" s="15" t="s">
        <v>134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174</v>
      </c>
      <c r="BM116" s="15" t="s">
        <v>217</v>
      </c>
    </row>
    <row r="117" spans="2:47" s="1" customFormat="1" ht="12">
      <c r="B117" s="36"/>
      <c r="C117" s="37"/>
      <c r="D117" s="215" t="s">
        <v>141</v>
      </c>
      <c r="E117" s="37"/>
      <c r="F117" s="216" t="s">
        <v>218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pans="2:51" s="11" customFormat="1" ht="12">
      <c r="B118" s="231"/>
      <c r="C118" s="232"/>
      <c r="D118" s="215" t="s">
        <v>189</v>
      </c>
      <c r="E118" s="233" t="s">
        <v>1</v>
      </c>
      <c r="F118" s="234" t="s">
        <v>219</v>
      </c>
      <c r="G118" s="232"/>
      <c r="H118" s="235">
        <v>8.4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189</v>
      </c>
      <c r="AU118" s="241" t="s">
        <v>78</v>
      </c>
      <c r="AV118" s="11" t="s">
        <v>78</v>
      </c>
      <c r="AW118" s="11" t="s">
        <v>31</v>
      </c>
      <c r="AX118" s="11" t="s">
        <v>68</v>
      </c>
      <c r="AY118" s="241" t="s">
        <v>130</v>
      </c>
    </row>
    <row r="119" spans="2:51" s="11" customFormat="1" ht="12">
      <c r="B119" s="231"/>
      <c r="C119" s="232"/>
      <c r="D119" s="215" t="s">
        <v>189</v>
      </c>
      <c r="E119" s="233" t="s">
        <v>1</v>
      </c>
      <c r="F119" s="234" t="s">
        <v>220</v>
      </c>
      <c r="G119" s="232"/>
      <c r="H119" s="235">
        <v>4.05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189</v>
      </c>
      <c r="AU119" s="241" t="s">
        <v>78</v>
      </c>
      <c r="AV119" s="11" t="s">
        <v>78</v>
      </c>
      <c r="AW119" s="11" t="s">
        <v>31</v>
      </c>
      <c r="AX119" s="11" t="s">
        <v>68</v>
      </c>
      <c r="AY119" s="241" t="s">
        <v>130</v>
      </c>
    </row>
    <row r="120" spans="2:51" s="12" customFormat="1" ht="12">
      <c r="B120" s="242"/>
      <c r="C120" s="243"/>
      <c r="D120" s="215" t="s">
        <v>189</v>
      </c>
      <c r="E120" s="244" t="s">
        <v>1</v>
      </c>
      <c r="F120" s="245" t="s">
        <v>193</v>
      </c>
      <c r="G120" s="243"/>
      <c r="H120" s="246">
        <v>12.45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189</v>
      </c>
      <c r="AU120" s="252" t="s">
        <v>78</v>
      </c>
      <c r="AV120" s="12" t="s">
        <v>174</v>
      </c>
      <c r="AW120" s="12" t="s">
        <v>31</v>
      </c>
      <c r="AX120" s="12" t="s">
        <v>76</v>
      </c>
      <c r="AY120" s="252" t="s">
        <v>130</v>
      </c>
    </row>
    <row r="121" spans="2:65" s="1" customFormat="1" ht="16.5" customHeight="1">
      <c r="B121" s="36"/>
      <c r="C121" s="203" t="s">
        <v>8</v>
      </c>
      <c r="D121" s="203" t="s">
        <v>134</v>
      </c>
      <c r="E121" s="204" t="s">
        <v>221</v>
      </c>
      <c r="F121" s="205" t="s">
        <v>222</v>
      </c>
      <c r="G121" s="206" t="s">
        <v>186</v>
      </c>
      <c r="H121" s="207">
        <v>221.458</v>
      </c>
      <c r="I121" s="208"/>
      <c r="J121" s="209">
        <f>ROUND(I121*H121,2)</f>
        <v>0</v>
      </c>
      <c r="K121" s="205" t="s">
        <v>138</v>
      </c>
      <c r="L121" s="41"/>
      <c r="M121" s="210" t="s">
        <v>1</v>
      </c>
      <c r="N121" s="211" t="s">
        <v>39</v>
      </c>
      <c r="O121" s="77"/>
      <c r="P121" s="212">
        <f>O121*H121</f>
        <v>0</v>
      </c>
      <c r="Q121" s="212">
        <v>0.00546</v>
      </c>
      <c r="R121" s="212">
        <f>Q121*H121</f>
        <v>1.2091606799999999</v>
      </c>
      <c r="S121" s="212">
        <v>0</v>
      </c>
      <c r="T121" s="213">
        <f>S121*H121</f>
        <v>0</v>
      </c>
      <c r="AR121" s="15" t="s">
        <v>174</v>
      </c>
      <c r="AT121" s="15" t="s">
        <v>134</v>
      </c>
      <c r="AU121" s="15" t="s">
        <v>78</v>
      </c>
      <c r="AY121" s="15" t="s">
        <v>130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174</v>
      </c>
      <c r="BM121" s="15" t="s">
        <v>223</v>
      </c>
    </row>
    <row r="122" spans="2:47" s="1" customFormat="1" ht="12">
      <c r="B122" s="36"/>
      <c r="C122" s="37"/>
      <c r="D122" s="215" t="s">
        <v>141</v>
      </c>
      <c r="E122" s="37"/>
      <c r="F122" s="216" t="s">
        <v>224</v>
      </c>
      <c r="G122" s="37"/>
      <c r="H122" s="37"/>
      <c r="I122" s="129"/>
      <c r="J122" s="37"/>
      <c r="K122" s="37"/>
      <c r="L122" s="41"/>
      <c r="M122" s="217"/>
      <c r="N122" s="77"/>
      <c r="O122" s="77"/>
      <c r="P122" s="77"/>
      <c r="Q122" s="77"/>
      <c r="R122" s="77"/>
      <c r="S122" s="77"/>
      <c r="T122" s="78"/>
      <c r="AT122" s="15" t="s">
        <v>141</v>
      </c>
      <c r="AU122" s="15" t="s">
        <v>78</v>
      </c>
    </row>
    <row r="123" spans="2:51" s="11" customFormat="1" ht="12">
      <c r="B123" s="231"/>
      <c r="C123" s="232"/>
      <c r="D123" s="215" t="s">
        <v>189</v>
      </c>
      <c r="E123" s="233" t="s">
        <v>1</v>
      </c>
      <c r="F123" s="234" t="s">
        <v>225</v>
      </c>
      <c r="G123" s="232"/>
      <c r="H123" s="235">
        <v>43.835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189</v>
      </c>
      <c r="AU123" s="241" t="s">
        <v>78</v>
      </c>
      <c r="AV123" s="11" t="s">
        <v>78</v>
      </c>
      <c r="AW123" s="11" t="s">
        <v>31</v>
      </c>
      <c r="AX123" s="11" t="s">
        <v>68</v>
      </c>
      <c r="AY123" s="241" t="s">
        <v>130</v>
      </c>
    </row>
    <row r="124" spans="2:51" s="11" customFormat="1" ht="12">
      <c r="B124" s="231"/>
      <c r="C124" s="232"/>
      <c r="D124" s="215" t="s">
        <v>189</v>
      </c>
      <c r="E124" s="233" t="s">
        <v>1</v>
      </c>
      <c r="F124" s="234" t="s">
        <v>226</v>
      </c>
      <c r="G124" s="232"/>
      <c r="H124" s="235">
        <v>85.25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189</v>
      </c>
      <c r="AU124" s="241" t="s">
        <v>78</v>
      </c>
      <c r="AV124" s="11" t="s">
        <v>78</v>
      </c>
      <c r="AW124" s="11" t="s">
        <v>31</v>
      </c>
      <c r="AX124" s="11" t="s">
        <v>68</v>
      </c>
      <c r="AY124" s="241" t="s">
        <v>130</v>
      </c>
    </row>
    <row r="125" spans="2:51" s="11" customFormat="1" ht="12">
      <c r="B125" s="231"/>
      <c r="C125" s="232"/>
      <c r="D125" s="215" t="s">
        <v>189</v>
      </c>
      <c r="E125" s="233" t="s">
        <v>1</v>
      </c>
      <c r="F125" s="234" t="s">
        <v>227</v>
      </c>
      <c r="G125" s="232"/>
      <c r="H125" s="235">
        <v>48.208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189</v>
      </c>
      <c r="AU125" s="241" t="s">
        <v>78</v>
      </c>
      <c r="AV125" s="11" t="s">
        <v>78</v>
      </c>
      <c r="AW125" s="11" t="s">
        <v>31</v>
      </c>
      <c r="AX125" s="11" t="s">
        <v>68</v>
      </c>
      <c r="AY125" s="241" t="s">
        <v>130</v>
      </c>
    </row>
    <row r="126" spans="2:51" s="11" customFormat="1" ht="12">
      <c r="B126" s="231"/>
      <c r="C126" s="232"/>
      <c r="D126" s="215" t="s">
        <v>189</v>
      </c>
      <c r="E126" s="233" t="s">
        <v>1</v>
      </c>
      <c r="F126" s="234" t="s">
        <v>228</v>
      </c>
      <c r="G126" s="232"/>
      <c r="H126" s="235">
        <v>44.165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189</v>
      </c>
      <c r="AU126" s="241" t="s">
        <v>78</v>
      </c>
      <c r="AV126" s="11" t="s">
        <v>78</v>
      </c>
      <c r="AW126" s="11" t="s">
        <v>31</v>
      </c>
      <c r="AX126" s="11" t="s">
        <v>68</v>
      </c>
      <c r="AY126" s="241" t="s">
        <v>130</v>
      </c>
    </row>
    <row r="127" spans="2:51" s="12" customFormat="1" ht="12">
      <c r="B127" s="242"/>
      <c r="C127" s="243"/>
      <c r="D127" s="215" t="s">
        <v>189</v>
      </c>
      <c r="E127" s="244" t="s">
        <v>1</v>
      </c>
      <c r="F127" s="245" t="s">
        <v>193</v>
      </c>
      <c r="G127" s="243"/>
      <c r="H127" s="246">
        <v>221.458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189</v>
      </c>
      <c r="AU127" s="252" t="s">
        <v>78</v>
      </c>
      <c r="AV127" s="12" t="s">
        <v>174</v>
      </c>
      <c r="AW127" s="12" t="s">
        <v>31</v>
      </c>
      <c r="AX127" s="12" t="s">
        <v>76</v>
      </c>
      <c r="AY127" s="252" t="s">
        <v>130</v>
      </c>
    </row>
    <row r="128" spans="2:65" s="1" customFormat="1" ht="16.5" customHeight="1">
      <c r="B128" s="36"/>
      <c r="C128" s="203" t="s">
        <v>229</v>
      </c>
      <c r="D128" s="203" t="s">
        <v>134</v>
      </c>
      <c r="E128" s="204" t="s">
        <v>230</v>
      </c>
      <c r="F128" s="205" t="s">
        <v>231</v>
      </c>
      <c r="G128" s="206" t="s">
        <v>186</v>
      </c>
      <c r="H128" s="207">
        <v>50.757</v>
      </c>
      <c r="I128" s="208"/>
      <c r="J128" s="209">
        <f>ROUND(I128*H128,2)</f>
        <v>0</v>
      </c>
      <c r="K128" s="205" t="s">
        <v>138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0.04153</v>
      </c>
      <c r="R128" s="212">
        <f>Q128*H128</f>
        <v>2.10793821</v>
      </c>
      <c r="S128" s="212">
        <v>0</v>
      </c>
      <c r="T128" s="213">
        <f>S128*H128</f>
        <v>0</v>
      </c>
      <c r="AR128" s="15" t="s">
        <v>174</v>
      </c>
      <c r="AT128" s="15" t="s">
        <v>134</v>
      </c>
      <c r="AU128" s="15" t="s">
        <v>78</v>
      </c>
      <c r="AY128" s="15" t="s">
        <v>130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174</v>
      </c>
      <c r="BM128" s="15" t="s">
        <v>232</v>
      </c>
    </row>
    <row r="129" spans="2:47" s="1" customFormat="1" ht="12">
      <c r="B129" s="36"/>
      <c r="C129" s="37"/>
      <c r="D129" s="215" t="s">
        <v>141</v>
      </c>
      <c r="E129" s="37"/>
      <c r="F129" s="216" t="s">
        <v>233</v>
      </c>
      <c r="G129" s="37"/>
      <c r="H129" s="37"/>
      <c r="I129" s="129"/>
      <c r="J129" s="37"/>
      <c r="K129" s="37"/>
      <c r="L129" s="41"/>
      <c r="M129" s="217"/>
      <c r="N129" s="77"/>
      <c r="O129" s="77"/>
      <c r="P129" s="77"/>
      <c r="Q129" s="77"/>
      <c r="R129" s="77"/>
      <c r="S129" s="77"/>
      <c r="T129" s="78"/>
      <c r="AT129" s="15" t="s">
        <v>141</v>
      </c>
      <c r="AU129" s="15" t="s">
        <v>78</v>
      </c>
    </row>
    <row r="130" spans="2:51" s="11" customFormat="1" ht="12">
      <c r="B130" s="231"/>
      <c r="C130" s="232"/>
      <c r="D130" s="215" t="s">
        <v>189</v>
      </c>
      <c r="E130" s="233" t="s">
        <v>1</v>
      </c>
      <c r="F130" s="234" t="s">
        <v>234</v>
      </c>
      <c r="G130" s="232"/>
      <c r="H130" s="235">
        <v>37.425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189</v>
      </c>
      <c r="AU130" s="241" t="s">
        <v>78</v>
      </c>
      <c r="AV130" s="11" t="s">
        <v>78</v>
      </c>
      <c r="AW130" s="11" t="s">
        <v>31</v>
      </c>
      <c r="AX130" s="11" t="s">
        <v>68</v>
      </c>
      <c r="AY130" s="241" t="s">
        <v>130</v>
      </c>
    </row>
    <row r="131" spans="2:51" s="11" customFormat="1" ht="12">
      <c r="B131" s="231"/>
      <c r="C131" s="232"/>
      <c r="D131" s="215" t="s">
        <v>189</v>
      </c>
      <c r="E131" s="233" t="s">
        <v>1</v>
      </c>
      <c r="F131" s="234" t="s">
        <v>235</v>
      </c>
      <c r="G131" s="232"/>
      <c r="H131" s="235">
        <v>13.332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189</v>
      </c>
      <c r="AU131" s="241" t="s">
        <v>78</v>
      </c>
      <c r="AV131" s="11" t="s">
        <v>78</v>
      </c>
      <c r="AW131" s="11" t="s">
        <v>31</v>
      </c>
      <c r="AX131" s="11" t="s">
        <v>68</v>
      </c>
      <c r="AY131" s="241" t="s">
        <v>130</v>
      </c>
    </row>
    <row r="132" spans="2:51" s="12" customFormat="1" ht="12">
      <c r="B132" s="242"/>
      <c r="C132" s="243"/>
      <c r="D132" s="215" t="s">
        <v>189</v>
      </c>
      <c r="E132" s="244" t="s">
        <v>1</v>
      </c>
      <c r="F132" s="245" t="s">
        <v>193</v>
      </c>
      <c r="G132" s="243"/>
      <c r="H132" s="246">
        <v>50.757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189</v>
      </c>
      <c r="AU132" s="252" t="s">
        <v>78</v>
      </c>
      <c r="AV132" s="12" t="s">
        <v>174</v>
      </c>
      <c r="AW132" s="12" t="s">
        <v>31</v>
      </c>
      <c r="AX132" s="12" t="s">
        <v>76</v>
      </c>
      <c r="AY132" s="252" t="s">
        <v>130</v>
      </c>
    </row>
    <row r="133" spans="2:65" s="1" customFormat="1" ht="16.5" customHeight="1">
      <c r="B133" s="36"/>
      <c r="C133" s="203" t="s">
        <v>236</v>
      </c>
      <c r="D133" s="203" t="s">
        <v>134</v>
      </c>
      <c r="E133" s="204" t="s">
        <v>237</v>
      </c>
      <c r="F133" s="205" t="s">
        <v>238</v>
      </c>
      <c r="G133" s="206" t="s">
        <v>198</v>
      </c>
      <c r="H133" s="207">
        <v>18.5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0.0015</v>
      </c>
      <c r="R133" s="212">
        <f>Q133*H133</f>
        <v>0.02775</v>
      </c>
      <c r="S133" s="212">
        <v>0</v>
      </c>
      <c r="T133" s="213">
        <f>S133*H133</f>
        <v>0</v>
      </c>
      <c r="AR133" s="15" t="s">
        <v>174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174</v>
      </c>
      <c r="BM133" s="15" t="s">
        <v>239</v>
      </c>
    </row>
    <row r="134" spans="2:47" s="1" customFormat="1" ht="12">
      <c r="B134" s="36"/>
      <c r="C134" s="37"/>
      <c r="D134" s="215" t="s">
        <v>141</v>
      </c>
      <c r="E134" s="37"/>
      <c r="F134" s="216" t="s">
        <v>240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pans="2:51" s="11" customFormat="1" ht="12">
      <c r="B135" s="231"/>
      <c r="C135" s="232"/>
      <c r="D135" s="215" t="s">
        <v>189</v>
      </c>
      <c r="E135" s="233" t="s">
        <v>1</v>
      </c>
      <c r="F135" s="234" t="s">
        <v>241</v>
      </c>
      <c r="G135" s="232"/>
      <c r="H135" s="235">
        <v>5.5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189</v>
      </c>
      <c r="AU135" s="241" t="s">
        <v>78</v>
      </c>
      <c r="AV135" s="11" t="s">
        <v>78</v>
      </c>
      <c r="AW135" s="11" t="s">
        <v>31</v>
      </c>
      <c r="AX135" s="11" t="s">
        <v>68</v>
      </c>
      <c r="AY135" s="241" t="s">
        <v>130</v>
      </c>
    </row>
    <row r="136" spans="2:51" s="11" customFormat="1" ht="12">
      <c r="B136" s="231"/>
      <c r="C136" s="232"/>
      <c r="D136" s="215" t="s">
        <v>189</v>
      </c>
      <c r="E136" s="233" t="s">
        <v>1</v>
      </c>
      <c r="F136" s="234" t="s">
        <v>242</v>
      </c>
      <c r="G136" s="232"/>
      <c r="H136" s="235">
        <v>13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189</v>
      </c>
      <c r="AU136" s="241" t="s">
        <v>78</v>
      </c>
      <c r="AV136" s="11" t="s">
        <v>78</v>
      </c>
      <c r="AW136" s="11" t="s">
        <v>31</v>
      </c>
      <c r="AX136" s="11" t="s">
        <v>68</v>
      </c>
      <c r="AY136" s="241" t="s">
        <v>130</v>
      </c>
    </row>
    <row r="137" spans="2:51" s="12" customFormat="1" ht="12">
      <c r="B137" s="242"/>
      <c r="C137" s="243"/>
      <c r="D137" s="215" t="s">
        <v>189</v>
      </c>
      <c r="E137" s="244" t="s">
        <v>1</v>
      </c>
      <c r="F137" s="245" t="s">
        <v>193</v>
      </c>
      <c r="G137" s="243"/>
      <c r="H137" s="246">
        <v>18.5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189</v>
      </c>
      <c r="AU137" s="252" t="s">
        <v>78</v>
      </c>
      <c r="AV137" s="12" t="s">
        <v>174</v>
      </c>
      <c r="AW137" s="12" t="s">
        <v>31</v>
      </c>
      <c r="AX137" s="12" t="s">
        <v>76</v>
      </c>
      <c r="AY137" s="252" t="s">
        <v>130</v>
      </c>
    </row>
    <row r="138" spans="2:65" s="1" customFormat="1" ht="16.5" customHeight="1">
      <c r="B138" s="36"/>
      <c r="C138" s="203" t="s">
        <v>243</v>
      </c>
      <c r="D138" s="203" t="s">
        <v>134</v>
      </c>
      <c r="E138" s="204" t="s">
        <v>244</v>
      </c>
      <c r="F138" s="205" t="s">
        <v>245</v>
      </c>
      <c r="G138" s="206" t="s">
        <v>198</v>
      </c>
      <c r="H138" s="207">
        <v>79.88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174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174</v>
      </c>
      <c r="BM138" s="15" t="s">
        <v>246</v>
      </c>
    </row>
    <row r="139" spans="2:47" s="1" customFormat="1" ht="12">
      <c r="B139" s="36"/>
      <c r="C139" s="37"/>
      <c r="D139" s="215" t="s">
        <v>141</v>
      </c>
      <c r="E139" s="37"/>
      <c r="F139" s="216" t="s">
        <v>247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pans="2:51" s="11" customFormat="1" ht="12">
      <c r="B140" s="231"/>
      <c r="C140" s="232"/>
      <c r="D140" s="215" t="s">
        <v>189</v>
      </c>
      <c r="E140" s="233" t="s">
        <v>1</v>
      </c>
      <c r="F140" s="234" t="s">
        <v>248</v>
      </c>
      <c r="G140" s="232"/>
      <c r="H140" s="235">
        <v>52.88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189</v>
      </c>
      <c r="AU140" s="241" t="s">
        <v>78</v>
      </c>
      <c r="AV140" s="11" t="s">
        <v>78</v>
      </c>
      <c r="AW140" s="11" t="s">
        <v>31</v>
      </c>
      <c r="AX140" s="11" t="s">
        <v>68</v>
      </c>
      <c r="AY140" s="241" t="s">
        <v>130</v>
      </c>
    </row>
    <row r="141" spans="2:51" s="11" customFormat="1" ht="12">
      <c r="B141" s="231"/>
      <c r="C141" s="232"/>
      <c r="D141" s="215" t="s">
        <v>189</v>
      </c>
      <c r="E141" s="233" t="s">
        <v>1</v>
      </c>
      <c r="F141" s="234" t="s">
        <v>249</v>
      </c>
      <c r="G141" s="232"/>
      <c r="H141" s="235">
        <v>27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189</v>
      </c>
      <c r="AU141" s="241" t="s">
        <v>78</v>
      </c>
      <c r="AV141" s="11" t="s">
        <v>78</v>
      </c>
      <c r="AW141" s="11" t="s">
        <v>31</v>
      </c>
      <c r="AX141" s="11" t="s">
        <v>68</v>
      </c>
      <c r="AY141" s="241" t="s">
        <v>130</v>
      </c>
    </row>
    <row r="142" spans="2:51" s="12" customFormat="1" ht="12">
      <c r="B142" s="242"/>
      <c r="C142" s="243"/>
      <c r="D142" s="215" t="s">
        <v>189</v>
      </c>
      <c r="E142" s="244" t="s">
        <v>1</v>
      </c>
      <c r="F142" s="245" t="s">
        <v>193</v>
      </c>
      <c r="G142" s="243"/>
      <c r="H142" s="246">
        <v>79.88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189</v>
      </c>
      <c r="AU142" s="252" t="s">
        <v>78</v>
      </c>
      <c r="AV142" s="12" t="s">
        <v>174</v>
      </c>
      <c r="AW142" s="12" t="s">
        <v>31</v>
      </c>
      <c r="AX142" s="12" t="s">
        <v>76</v>
      </c>
      <c r="AY142" s="252" t="s">
        <v>130</v>
      </c>
    </row>
    <row r="143" spans="2:65" s="1" customFormat="1" ht="16.5" customHeight="1">
      <c r="B143" s="36"/>
      <c r="C143" s="221" t="s">
        <v>250</v>
      </c>
      <c r="D143" s="221" t="s">
        <v>178</v>
      </c>
      <c r="E143" s="222" t="s">
        <v>251</v>
      </c>
      <c r="F143" s="223" t="s">
        <v>252</v>
      </c>
      <c r="G143" s="224" t="s">
        <v>198</v>
      </c>
      <c r="H143" s="225">
        <v>83.874</v>
      </c>
      <c r="I143" s="226"/>
      <c r="J143" s="227">
        <f>ROUND(I143*H143,2)</f>
        <v>0</v>
      </c>
      <c r="K143" s="223" t="s">
        <v>138</v>
      </c>
      <c r="L143" s="228"/>
      <c r="M143" s="229" t="s">
        <v>1</v>
      </c>
      <c r="N143" s="230" t="s">
        <v>39</v>
      </c>
      <c r="O143" s="77"/>
      <c r="P143" s="212">
        <f>O143*H143</f>
        <v>0</v>
      </c>
      <c r="Q143" s="212">
        <v>0.0001</v>
      </c>
      <c r="R143" s="212">
        <f>Q143*H143</f>
        <v>0.0083874</v>
      </c>
      <c r="S143" s="212">
        <v>0</v>
      </c>
      <c r="T143" s="213">
        <f>S143*H143</f>
        <v>0</v>
      </c>
      <c r="AR143" s="15" t="s">
        <v>181</v>
      </c>
      <c r="AT143" s="15" t="s">
        <v>178</v>
      </c>
      <c r="AU143" s="15" t="s">
        <v>78</v>
      </c>
      <c r="AY143" s="15" t="s">
        <v>130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174</v>
      </c>
      <c r="BM143" s="15" t="s">
        <v>253</v>
      </c>
    </row>
    <row r="144" spans="2:47" s="1" customFormat="1" ht="12">
      <c r="B144" s="36"/>
      <c r="C144" s="37"/>
      <c r="D144" s="215" t="s">
        <v>141</v>
      </c>
      <c r="E144" s="37"/>
      <c r="F144" s="216" t="s">
        <v>252</v>
      </c>
      <c r="G144" s="37"/>
      <c r="H144" s="37"/>
      <c r="I144" s="129"/>
      <c r="J144" s="37"/>
      <c r="K144" s="37"/>
      <c r="L144" s="41"/>
      <c r="M144" s="217"/>
      <c r="N144" s="77"/>
      <c r="O144" s="77"/>
      <c r="P144" s="77"/>
      <c r="Q144" s="77"/>
      <c r="R144" s="77"/>
      <c r="S144" s="77"/>
      <c r="T144" s="78"/>
      <c r="AT144" s="15" t="s">
        <v>141</v>
      </c>
      <c r="AU144" s="15" t="s">
        <v>78</v>
      </c>
    </row>
    <row r="145" spans="2:51" s="11" customFormat="1" ht="12">
      <c r="B145" s="231"/>
      <c r="C145" s="232"/>
      <c r="D145" s="215" t="s">
        <v>189</v>
      </c>
      <c r="E145" s="232"/>
      <c r="F145" s="234" t="s">
        <v>254</v>
      </c>
      <c r="G145" s="232"/>
      <c r="H145" s="235">
        <v>83.874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189</v>
      </c>
      <c r="AU145" s="241" t="s">
        <v>78</v>
      </c>
      <c r="AV145" s="11" t="s">
        <v>78</v>
      </c>
      <c r="AW145" s="11" t="s">
        <v>4</v>
      </c>
      <c r="AX145" s="11" t="s">
        <v>76</v>
      </c>
      <c r="AY145" s="241" t="s">
        <v>130</v>
      </c>
    </row>
    <row r="146" spans="2:65" s="1" customFormat="1" ht="16.5" customHeight="1">
      <c r="B146" s="36"/>
      <c r="C146" s="203" t="s">
        <v>255</v>
      </c>
      <c r="D146" s="203" t="s">
        <v>134</v>
      </c>
      <c r="E146" s="204" t="s">
        <v>256</v>
      </c>
      <c r="F146" s="205" t="s">
        <v>257</v>
      </c>
      <c r="G146" s="206" t="s">
        <v>258</v>
      </c>
      <c r="H146" s="207">
        <v>4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0.04684</v>
      </c>
      <c r="R146" s="212">
        <f>Q146*H146</f>
        <v>0.18736</v>
      </c>
      <c r="S146" s="212">
        <v>0</v>
      </c>
      <c r="T146" s="213">
        <f>S146*H146</f>
        <v>0</v>
      </c>
      <c r="AR146" s="15" t="s">
        <v>174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174</v>
      </c>
      <c r="BM146" s="15" t="s">
        <v>259</v>
      </c>
    </row>
    <row r="147" spans="2:47" s="1" customFormat="1" ht="12">
      <c r="B147" s="36"/>
      <c r="C147" s="37"/>
      <c r="D147" s="215" t="s">
        <v>141</v>
      </c>
      <c r="E147" s="37"/>
      <c r="F147" s="216" t="s">
        <v>260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pans="2:65" s="1" customFormat="1" ht="16.5" customHeight="1">
      <c r="B148" s="36"/>
      <c r="C148" s="221" t="s">
        <v>261</v>
      </c>
      <c r="D148" s="221" t="s">
        <v>178</v>
      </c>
      <c r="E148" s="222" t="s">
        <v>262</v>
      </c>
      <c r="F148" s="223" t="s">
        <v>263</v>
      </c>
      <c r="G148" s="224" t="s">
        <v>258</v>
      </c>
      <c r="H148" s="225">
        <v>3</v>
      </c>
      <c r="I148" s="226"/>
      <c r="J148" s="227">
        <f>ROUND(I148*H148,2)</f>
        <v>0</v>
      </c>
      <c r="K148" s="223" t="s">
        <v>138</v>
      </c>
      <c r="L148" s="228"/>
      <c r="M148" s="229" t="s">
        <v>1</v>
      </c>
      <c r="N148" s="230" t="s">
        <v>39</v>
      </c>
      <c r="O148" s="77"/>
      <c r="P148" s="212">
        <f>O148*H148</f>
        <v>0</v>
      </c>
      <c r="Q148" s="212">
        <v>0.0106</v>
      </c>
      <c r="R148" s="212">
        <f>Q148*H148</f>
        <v>0.0318</v>
      </c>
      <c r="S148" s="212">
        <v>0</v>
      </c>
      <c r="T148" s="213">
        <f>S148*H148</f>
        <v>0</v>
      </c>
      <c r="AR148" s="15" t="s">
        <v>181</v>
      </c>
      <c r="AT148" s="15" t="s">
        <v>178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174</v>
      </c>
      <c r="BM148" s="15" t="s">
        <v>264</v>
      </c>
    </row>
    <row r="149" spans="2:47" s="1" customFormat="1" ht="12">
      <c r="B149" s="36"/>
      <c r="C149" s="37"/>
      <c r="D149" s="215" t="s">
        <v>141</v>
      </c>
      <c r="E149" s="37"/>
      <c r="F149" s="216" t="s">
        <v>263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pans="2:65" s="1" customFormat="1" ht="16.5" customHeight="1">
      <c r="B150" s="36"/>
      <c r="C150" s="221" t="s">
        <v>7</v>
      </c>
      <c r="D150" s="221" t="s">
        <v>178</v>
      </c>
      <c r="E150" s="222" t="s">
        <v>265</v>
      </c>
      <c r="F150" s="223" t="s">
        <v>266</v>
      </c>
      <c r="G150" s="224" t="s">
        <v>258</v>
      </c>
      <c r="H150" s="225">
        <v>1</v>
      </c>
      <c r="I150" s="226"/>
      <c r="J150" s="227">
        <f>ROUND(I150*H150,2)</f>
        <v>0</v>
      </c>
      <c r="K150" s="223" t="s">
        <v>138</v>
      </c>
      <c r="L150" s="228"/>
      <c r="M150" s="229" t="s">
        <v>1</v>
      </c>
      <c r="N150" s="230" t="s">
        <v>39</v>
      </c>
      <c r="O150" s="77"/>
      <c r="P150" s="212">
        <f>O150*H150</f>
        <v>0</v>
      </c>
      <c r="Q150" s="212">
        <v>0.0108</v>
      </c>
      <c r="R150" s="212">
        <f>Q150*H150</f>
        <v>0.0108</v>
      </c>
      <c r="S150" s="212">
        <v>0</v>
      </c>
      <c r="T150" s="213">
        <f>S150*H150</f>
        <v>0</v>
      </c>
      <c r="AR150" s="15" t="s">
        <v>181</v>
      </c>
      <c r="AT150" s="15" t="s">
        <v>178</v>
      </c>
      <c r="AU150" s="15" t="s">
        <v>78</v>
      </c>
      <c r="AY150" s="15" t="s">
        <v>130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5" t="s">
        <v>76</v>
      </c>
      <c r="BK150" s="214">
        <f>ROUND(I150*H150,2)</f>
        <v>0</v>
      </c>
      <c r="BL150" s="15" t="s">
        <v>174</v>
      </c>
      <c r="BM150" s="15" t="s">
        <v>267</v>
      </c>
    </row>
    <row r="151" spans="2:47" s="1" customFormat="1" ht="12">
      <c r="B151" s="36"/>
      <c r="C151" s="37"/>
      <c r="D151" s="215" t="s">
        <v>141</v>
      </c>
      <c r="E151" s="37"/>
      <c r="F151" s="216" t="s">
        <v>266</v>
      </c>
      <c r="G151" s="37"/>
      <c r="H151" s="37"/>
      <c r="I151" s="129"/>
      <c r="J151" s="37"/>
      <c r="K151" s="37"/>
      <c r="L151" s="41"/>
      <c r="M151" s="217"/>
      <c r="N151" s="77"/>
      <c r="O151" s="77"/>
      <c r="P151" s="77"/>
      <c r="Q151" s="77"/>
      <c r="R151" s="77"/>
      <c r="S151" s="77"/>
      <c r="T151" s="78"/>
      <c r="AT151" s="15" t="s">
        <v>141</v>
      </c>
      <c r="AU151" s="15" t="s">
        <v>78</v>
      </c>
    </row>
    <row r="152" spans="2:65" s="1" customFormat="1" ht="16.5" customHeight="1">
      <c r="B152" s="36"/>
      <c r="C152" s="203" t="s">
        <v>268</v>
      </c>
      <c r="D152" s="203" t="s">
        <v>134</v>
      </c>
      <c r="E152" s="204" t="s">
        <v>269</v>
      </c>
      <c r="F152" s="205" t="s">
        <v>270</v>
      </c>
      <c r="G152" s="206" t="s">
        <v>258</v>
      </c>
      <c r="H152" s="207">
        <v>1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0.07486</v>
      </c>
      <c r="R152" s="212">
        <f>Q152*H152</f>
        <v>0.07486</v>
      </c>
      <c r="S152" s="212">
        <v>0</v>
      </c>
      <c r="T152" s="213">
        <f>S152*H152</f>
        <v>0</v>
      </c>
      <c r="AR152" s="15" t="s">
        <v>174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174</v>
      </c>
      <c r="BM152" s="15" t="s">
        <v>271</v>
      </c>
    </row>
    <row r="153" spans="2:47" s="1" customFormat="1" ht="12">
      <c r="B153" s="36"/>
      <c r="C153" s="37"/>
      <c r="D153" s="215" t="s">
        <v>141</v>
      </c>
      <c r="E153" s="37"/>
      <c r="F153" s="216" t="s">
        <v>272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pans="2:63" s="10" customFormat="1" ht="22.8" customHeight="1">
      <c r="B154" s="187"/>
      <c r="C154" s="188"/>
      <c r="D154" s="189" t="s">
        <v>67</v>
      </c>
      <c r="E154" s="201" t="s">
        <v>273</v>
      </c>
      <c r="F154" s="201" t="s">
        <v>274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SUM(P155:P215)</f>
        <v>0</v>
      </c>
      <c r="Q154" s="195"/>
      <c r="R154" s="196">
        <f>SUM(R155:R215)</f>
        <v>0.001281</v>
      </c>
      <c r="S154" s="195"/>
      <c r="T154" s="197">
        <f>SUM(T155:T215)</f>
        <v>23.061356440000004</v>
      </c>
      <c r="AR154" s="198" t="s">
        <v>76</v>
      </c>
      <c r="AT154" s="199" t="s">
        <v>67</v>
      </c>
      <c r="AU154" s="199" t="s">
        <v>76</v>
      </c>
      <c r="AY154" s="198" t="s">
        <v>130</v>
      </c>
      <c r="BK154" s="200">
        <f>SUM(BK155:BK215)</f>
        <v>0</v>
      </c>
    </row>
    <row r="155" spans="2:65" s="1" customFormat="1" ht="16.5" customHeight="1">
      <c r="B155" s="36"/>
      <c r="C155" s="203" t="s">
        <v>275</v>
      </c>
      <c r="D155" s="203" t="s">
        <v>134</v>
      </c>
      <c r="E155" s="204" t="s">
        <v>276</v>
      </c>
      <c r="F155" s="205" t="s">
        <v>277</v>
      </c>
      <c r="G155" s="206" t="s">
        <v>186</v>
      </c>
      <c r="H155" s="207">
        <v>256.2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174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174</v>
      </c>
      <c r="BM155" s="15" t="s">
        <v>278</v>
      </c>
    </row>
    <row r="156" spans="2:47" s="1" customFormat="1" ht="12">
      <c r="B156" s="36"/>
      <c r="C156" s="37"/>
      <c r="D156" s="215" t="s">
        <v>141</v>
      </c>
      <c r="E156" s="37"/>
      <c r="F156" s="216" t="s">
        <v>279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pans="2:51" s="11" customFormat="1" ht="12">
      <c r="B157" s="231"/>
      <c r="C157" s="232"/>
      <c r="D157" s="215" t="s">
        <v>189</v>
      </c>
      <c r="E157" s="233" t="s">
        <v>1</v>
      </c>
      <c r="F157" s="234" t="s">
        <v>280</v>
      </c>
      <c r="G157" s="232"/>
      <c r="H157" s="235">
        <v>256.2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189</v>
      </c>
      <c r="AU157" s="241" t="s">
        <v>78</v>
      </c>
      <c r="AV157" s="11" t="s">
        <v>78</v>
      </c>
      <c r="AW157" s="11" t="s">
        <v>31</v>
      </c>
      <c r="AX157" s="11" t="s">
        <v>76</v>
      </c>
      <c r="AY157" s="241" t="s">
        <v>130</v>
      </c>
    </row>
    <row r="158" spans="2:65" s="1" customFormat="1" ht="16.5" customHeight="1">
      <c r="B158" s="36"/>
      <c r="C158" s="203" t="s">
        <v>281</v>
      </c>
      <c r="D158" s="203" t="s">
        <v>134</v>
      </c>
      <c r="E158" s="204" t="s">
        <v>282</v>
      </c>
      <c r="F158" s="205" t="s">
        <v>283</v>
      </c>
      <c r="G158" s="206" t="s">
        <v>186</v>
      </c>
      <c r="H158" s="207">
        <v>128.1</v>
      </c>
      <c r="I158" s="208"/>
      <c r="J158" s="209">
        <f>ROUND(I158*H158,2)</f>
        <v>0</v>
      </c>
      <c r="K158" s="205" t="s">
        <v>138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1E-05</v>
      </c>
      <c r="R158" s="212">
        <f>Q158*H158</f>
        <v>0.001281</v>
      </c>
      <c r="S158" s="212">
        <v>0</v>
      </c>
      <c r="T158" s="213">
        <f>S158*H158</f>
        <v>0</v>
      </c>
      <c r="AR158" s="15" t="s">
        <v>174</v>
      </c>
      <c r="AT158" s="15" t="s">
        <v>134</v>
      </c>
      <c r="AU158" s="15" t="s">
        <v>78</v>
      </c>
      <c r="AY158" s="15" t="s">
        <v>130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174</v>
      </c>
      <c r="BM158" s="15" t="s">
        <v>284</v>
      </c>
    </row>
    <row r="159" spans="2:47" s="1" customFormat="1" ht="12">
      <c r="B159" s="36"/>
      <c r="C159" s="37"/>
      <c r="D159" s="215" t="s">
        <v>141</v>
      </c>
      <c r="E159" s="37"/>
      <c r="F159" s="216" t="s">
        <v>285</v>
      </c>
      <c r="G159" s="37"/>
      <c r="H159" s="37"/>
      <c r="I159" s="129"/>
      <c r="J159" s="37"/>
      <c r="K159" s="37"/>
      <c r="L159" s="41"/>
      <c r="M159" s="217"/>
      <c r="N159" s="77"/>
      <c r="O159" s="77"/>
      <c r="P159" s="77"/>
      <c r="Q159" s="77"/>
      <c r="R159" s="77"/>
      <c r="S159" s="77"/>
      <c r="T159" s="78"/>
      <c r="AT159" s="15" t="s">
        <v>141</v>
      </c>
      <c r="AU159" s="15" t="s">
        <v>78</v>
      </c>
    </row>
    <row r="160" spans="2:51" s="11" customFormat="1" ht="12">
      <c r="B160" s="231"/>
      <c r="C160" s="232"/>
      <c r="D160" s="215" t="s">
        <v>189</v>
      </c>
      <c r="E160" s="233" t="s">
        <v>1</v>
      </c>
      <c r="F160" s="234" t="s">
        <v>286</v>
      </c>
      <c r="G160" s="232"/>
      <c r="H160" s="235">
        <v>128.1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189</v>
      </c>
      <c r="AU160" s="241" t="s">
        <v>78</v>
      </c>
      <c r="AV160" s="11" t="s">
        <v>78</v>
      </c>
      <c r="AW160" s="11" t="s">
        <v>31</v>
      </c>
      <c r="AX160" s="11" t="s">
        <v>76</v>
      </c>
      <c r="AY160" s="241" t="s">
        <v>130</v>
      </c>
    </row>
    <row r="161" spans="2:65" s="1" customFormat="1" ht="16.5" customHeight="1">
      <c r="B161" s="36"/>
      <c r="C161" s="203" t="s">
        <v>133</v>
      </c>
      <c r="D161" s="203" t="s">
        <v>134</v>
      </c>
      <c r="E161" s="204" t="s">
        <v>287</v>
      </c>
      <c r="F161" s="205" t="s">
        <v>288</v>
      </c>
      <c r="G161" s="206" t="s">
        <v>289</v>
      </c>
      <c r="H161" s="207">
        <v>2.4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1.95</v>
      </c>
      <c r="T161" s="213">
        <f>S161*H161</f>
        <v>4.68</v>
      </c>
      <c r="AR161" s="15" t="s">
        <v>174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174</v>
      </c>
      <c r="BM161" s="15" t="s">
        <v>290</v>
      </c>
    </row>
    <row r="162" spans="2:47" s="1" customFormat="1" ht="12">
      <c r="B162" s="36"/>
      <c r="C162" s="37"/>
      <c r="D162" s="215" t="s">
        <v>141</v>
      </c>
      <c r="E162" s="37"/>
      <c r="F162" s="216" t="s">
        <v>291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pans="2:51" s="11" customFormat="1" ht="12">
      <c r="B163" s="231"/>
      <c r="C163" s="232"/>
      <c r="D163" s="215" t="s">
        <v>189</v>
      </c>
      <c r="E163" s="233" t="s">
        <v>1</v>
      </c>
      <c r="F163" s="234" t="s">
        <v>292</v>
      </c>
      <c r="G163" s="232"/>
      <c r="H163" s="235">
        <v>1.5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189</v>
      </c>
      <c r="AU163" s="241" t="s">
        <v>78</v>
      </c>
      <c r="AV163" s="11" t="s">
        <v>78</v>
      </c>
      <c r="AW163" s="11" t="s">
        <v>31</v>
      </c>
      <c r="AX163" s="11" t="s">
        <v>68</v>
      </c>
      <c r="AY163" s="241" t="s">
        <v>130</v>
      </c>
    </row>
    <row r="164" spans="2:51" s="11" customFormat="1" ht="12">
      <c r="B164" s="231"/>
      <c r="C164" s="232"/>
      <c r="D164" s="215" t="s">
        <v>189</v>
      </c>
      <c r="E164" s="233" t="s">
        <v>1</v>
      </c>
      <c r="F164" s="234" t="s">
        <v>293</v>
      </c>
      <c r="G164" s="232"/>
      <c r="H164" s="235">
        <v>0.42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189</v>
      </c>
      <c r="AU164" s="241" t="s">
        <v>78</v>
      </c>
      <c r="AV164" s="11" t="s">
        <v>78</v>
      </c>
      <c r="AW164" s="11" t="s">
        <v>31</v>
      </c>
      <c r="AX164" s="11" t="s">
        <v>68</v>
      </c>
      <c r="AY164" s="241" t="s">
        <v>130</v>
      </c>
    </row>
    <row r="165" spans="2:51" s="11" customFormat="1" ht="12">
      <c r="B165" s="231"/>
      <c r="C165" s="232"/>
      <c r="D165" s="215" t="s">
        <v>189</v>
      </c>
      <c r="E165" s="233" t="s">
        <v>1</v>
      </c>
      <c r="F165" s="234" t="s">
        <v>294</v>
      </c>
      <c r="G165" s="232"/>
      <c r="H165" s="235">
        <v>0.48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189</v>
      </c>
      <c r="AU165" s="241" t="s">
        <v>78</v>
      </c>
      <c r="AV165" s="11" t="s">
        <v>78</v>
      </c>
      <c r="AW165" s="11" t="s">
        <v>31</v>
      </c>
      <c r="AX165" s="11" t="s">
        <v>68</v>
      </c>
      <c r="AY165" s="241" t="s">
        <v>130</v>
      </c>
    </row>
    <row r="166" spans="2:51" s="12" customFormat="1" ht="12">
      <c r="B166" s="242"/>
      <c r="C166" s="243"/>
      <c r="D166" s="215" t="s">
        <v>189</v>
      </c>
      <c r="E166" s="244" t="s">
        <v>1</v>
      </c>
      <c r="F166" s="245" t="s">
        <v>193</v>
      </c>
      <c r="G166" s="243"/>
      <c r="H166" s="246">
        <v>2.4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189</v>
      </c>
      <c r="AU166" s="252" t="s">
        <v>78</v>
      </c>
      <c r="AV166" s="12" t="s">
        <v>174</v>
      </c>
      <c r="AW166" s="12" t="s">
        <v>31</v>
      </c>
      <c r="AX166" s="12" t="s">
        <v>76</v>
      </c>
      <c r="AY166" s="252" t="s">
        <v>130</v>
      </c>
    </row>
    <row r="167" spans="2:65" s="1" customFormat="1" ht="16.5" customHeight="1">
      <c r="B167" s="36"/>
      <c r="C167" s="203" t="s">
        <v>295</v>
      </c>
      <c r="D167" s="203" t="s">
        <v>134</v>
      </c>
      <c r="E167" s="204" t="s">
        <v>296</v>
      </c>
      <c r="F167" s="205" t="s">
        <v>297</v>
      </c>
      <c r="G167" s="206" t="s">
        <v>186</v>
      </c>
      <c r="H167" s="207">
        <v>1.4</v>
      </c>
      <c r="I167" s="208"/>
      <c r="J167" s="209">
        <f>ROUND(I167*H167,2)</f>
        <v>0</v>
      </c>
      <c r="K167" s="205" t="s">
        <v>138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0.055</v>
      </c>
      <c r="T167" s="213">
        <f>S167*H167</f>
        <v>0.077</v>
      </c>
      <c r="AR167" s="15" t="s">
        <v>174</v>
      </c>
      <c r="AT167" s="15" t="s">
        <v>134</v>
      </c>
      <c r="AU167" s="15" t="s">
        <v>78</v>
      </c>
      <c r="AY167" s="15" t="s">
        <v>130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174</v>
      </c>
      <c r="BM167" s="15" t="s">
        <v>298</v>
      </c>
    </row>
    <row r="168" spans="2:47" s="1" customFormat="1" ht="12">
      <c r="B168" s="36"/>
      <c r="C168" s="37"/>
      <c r="D168" s="215" t="s">
        <v>141</v>
      </c>
      <c r="E168" s="37"/>
      <c r="F168" s="216" t="s">
        <v>299</v>
      </c>
      <c r="G168" s="37"/>
      <c r="H168" s="37"/>
      <c r="I168" s="129"/>
      <c r="J168" s="37"/>
      <c r="K168" s="37"/>
      <c r="L168" s="41"/>
      <c r="M168" s="217"/>
      <c r="N168" s="77"/>
      <c r="O168" s="77"/>
      <c r="P168" s="77"/>
      <c r="Q168" s="77"/>
      <c r="R168" s="77"/>
      <c r="S168" s="77"/>
      <c r="T168" s="78"/>
      <c r="AT168" s="15" t="s">
        <v>141</v>
      </c>
      <c r="AU168" s="15" t="s">
        <v>78</v>
      </c>
    </row>
    <row r="169" spans="2:51" s="11" customFormat="1" ht="12">
      <c r="B169" s="231"/>
      <c r="C169" s="232"/>
      <c r="D169" s="215" t="s">
        <v>189</v>
      </c>
      <c r="E169" s="233" t="s">
        <v>1</v>
      </c>
      <c r="F169" s="234" t="s">
        <v>300</v>
      </c>
      <c r="G169" s="232"/>
      <c r="H169" s="235">
        <v>1.4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189</v>
      </c>
      <c r="AU169" s="241" t="s">
        <v>78</v>
      </c>
      <c r="AV169" s="11" t="s">
        <v>78</v>
      </c>
      <c r="AW169" s="11" t="s">
        <v>31</v>
      </c>
      <c r="AX169" s="11" t="s">
        <v>76</v>
      </c>
      <c r="AY169" s="241" t="s">
        <v>130</v>
      </c>
    </row>
    <row r="170" spans="2:65" s="1" customFormat="1" ht="16.5" customHeight="1">
      <c r="B170" s="36"/>
      <c r="C170" s="203" t="s">
        <v>301</v>
      </c>
      <c r="D170" s="203" t="s">
        <v>134</v>
      </c>
      <c r="E170" s="204" t="s">
        <v>302</v>
      </c>
      <c r="F170" s="205" t="s">
        <v>303</v>
      </c>
      <c r="G170" s="206" t="s">
        <v>198</v>
      </c>
      <c r="H170" s="207">
        <v>1.3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0.07</v>
      </c>
      <c r="T170" s="213">
        <f>S170*H170</f>
        <v>0.09100000000000001</v>
      </c>
      <c r="AR170" s="15" t="s">
        <v>174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174</v>
      </c>
      <c r="BM170" s="15" t="s">
        <v>304</v>
      </c>
    </row>
    <row r="171" spans="2:47" s="1" customFormat="1" ht="12">
      <c r="B171" s="36"/>
      <c r="C171" s="37"/>
      <c r="D171" s="215" t="s">
        <v>141</v>
      </c>
      <c r="E171" s="37"/>
      <c r="F171" s="216" t="s">
        <v>305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pans="2:65" s="1" customFormat="1" ht="16.5" customHeight="1">
      <c r="B172" s="36"/>
      <c r="C172" s="203" t="s">
        <v>129</v>
      </c>
      <c r="D172" s="203" t="s">
        <v>134</v>
      </c>
      <c r="E172" s="204" t="s">
        <v>306</v>
      </c>
      <c r="F172" s="205" t="s">
        <v>307</v>
      </c>
      <c r="G172" s="206" t="s">
        <v>186</v>
      </c>
      <c r="H172" s="207">
        <v>64.05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174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174</v>
      </c>
      <c r="BM172" s="15" t="s">
        <v>308</v>
      </c>
    </row>
    <row r="173" spans="2:47" s="1" customFormat="1" ht="12">
      <c r="B173" s="36"/>
      <c r="C173" s="37"/>
      <c r="D173" s="215" t="s">
        <v>141</v>
      </c>
      <c r="E173" s="37"/>
      <c r="F173" s="216" t="s">
        <v>307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pans="2:51" s="11" customFormat="1" ht="12">
      <c r="B174" s="231"/>
      <c r="C174" s="232"/>
      <c r="D174" s="215" t="s">
        <v>189</v>
      </c>
      <c r="E174" s="233" t="s">
        <v>1</v>
      </c>
      <c r="F174" s="234" t="s">
        <v>309</v>
      </c>
      <c r="G174" s="232"/>
      <c r="H174" s="235">
        <v>64.05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189</v>
      </c>
      <c r="AU174" s="241" t="s">
        <v>78</v>
      </c>
      <c r="AV174" s="11" t="s">
        <v>78</v>
      </c>
      <c r="AW174" s="11" t="s">
        <v>31</v>
      </c>
      <c r="AX174" s="11" t="s">
        <v>76</v>
      </c>
      <c r="AY174" s="241" t="s">
        <v>130</v>
      </c>
    </row>
    <row r="175" spans="2:65" s="1" customFormat="1" ht="16.5" customHeight="1">
      <c r="B175" s="36"/>
      <c r="C175" s="203" t="s">
        <v>212</v>
      </c>
      <c r="D175" s="203" t="s">
        <v>134</v>
      </c>
      <c r="E175" s="204" t="s">
        <v>310</v>
      </c>
      <c r="F175" s="205" t="s">
        <v>311</v>
      </c>
      <c r="G175" s="206" t="s">
        <v>186</v>
      </c>
      <c r="H175" s="207">
        <v>320.25</v>
      </c>
      <c r="I175" s="208"/>
      <c r="J175" s="209">
        <f>ROUND(I175*H175,2)</f>
        <v>0</v>
      </c>
      <c r="K175" s="205" t="s">
        <v>138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AR175" s="15" t="s">
        <v>174</v>
      </c>
      <c r="AT175" s="15" t="s">
        <v>134</v>
      </c>
      <c r="AU175" s="15" t="s">
        <v>78</v>
      </c>
      <c r="AY175" s="15" t="s">
        <v>130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174</v>
      </c>
      <c r="BM175" s="15" t="s">
        <v>312</v>
      </c>
    </row>
    <row r="176" spans="2:47" s="1" customFormat="1" ht="12">
      <c r="B176" s="36"/>
      <c r="C176" s="37"/>
      <c r="D176" s="215" t="s">
        <v>141</v>
      </c>
      <c r="E176" s="37"/>
      <c r="F176" s="216" t="s">
        <v>313</v>
      </c>
      <c r="G176" s="37"/>
      <c r="H176" s="37"/>
      <c r="I176" s="129"/>
      <c r="J176" s="37"/>
      <c r="K176" s="37"/>
      <c r="L176" s="41"/>
      <c r="M176" s="217"/>
      <c r="N176" s="77"/>
      <c r="O176" s="77"/>
      <c r="P176" s="77"/>
      <c r="Q176" s="77"/>
      <c r="R176" s="77"/>
      <c r="S176" s="77"/>
      <c r="T176" s="78"/>
      <c r="AT176" s="15" t="s">
        <v>141</v>
      </c>
      <c r="AU176" s="15" t="s">
        <v>78</v>
      </c>
    </row>
    <row r="177" spans="2:51" s="11" customFormat="1" ht="12">
      <c r="B177" s="231"/>
      <c r="C177" s="232"/>
      <c r="D177" s="215" t="s">
        <v>189</v>
      </c>
      <c r="E177" s="232"/>
      <c r="F177" s="234" t="s">
        <v>314</v>
      </c>
      <c r="G177" s="232"/>
      <c r="H177" s="235">
        <v>320.25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189</v>
      </c>
      <c r="AU177" s="241" t="s">
        <v>78</v>
      </c>
      <c r="AV177" s="11" t="s">
        <v>78</v>
      </c>
      <c r="AW177" s="11" t="s">
        <v>4</v>
      </c>
      <c r="AX177" s="11" t="s">
        <v>76</v>
      </c>
      <c r="AY177" s="241" t="s">
        <v>130</v>
      </c>
    </row>
    <row r="178" spans="2:65" s="1" customFormat="1" ht="16.5" customHeight="1">
      <c r="B178" s="36"/>
      <c r="C178" s="203" t="s">
        <v>78</v>
      </c>
      <c r="D178" s="203" t="s">
        <v>134</v>
      </c>
      <c r="E178" s="204" t="s">
        <v>315</v>
      </c>
      <c r="F178" s="205" t="s">
        <v>316</v>
      </c>
      <c r="G178" s="206" t="s">
        <v>186</v>
      </c>
      <c r="H178" s="207">
        <v>9.48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0.067</v>
      </c>
      <c r="T178" s="213">
        <f>S178*H178</f>
        <v>0.6351600000000001</v>
      </c>
      <c r="AR178" s="15" t="s">
        <v>174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174</v>
      </c>
      <c r="BM178" s="15" t="s">
        <v>317</v>
      </c>
    </row>
    <row r="179" spans="2:47" s="1" customFormat="1" ht="12">
      <c r="B179" s="36"/>
      <c r="C179" s="37"/>
      <c r="D179" s="215" t="s">
        <v>141</v>
      </c>
      <c r="E179" s="37"/>
      <c r="F179" s="216" t="s">
        <v>318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pans="2:51" s="11" customFormat="1" ht="12">
      <c r="B180" s="231"/>
      <c r="C180" s="232"/>
      <c r="D180" s="215" t="s">
        <v>189</v>
      </c>
      <c r="E180" s="233" t="s">
        <v>1</v>
      </c>
      <c r="F180" s="234" t="s">
        <v>319</v>
      </c>
      <c r="G180" s="232"/>
      <c r="H180" s="235">
        <v>3.6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189</v>
      </c>
      <c r="AU180" s="241" t="s">
        <v>78</v>
      </c>
      <c r="AV180" s="11" t="s">
        <v>78</v>
      </c>
      <c r="AW180" s="11" t="s">
        <v>31</v>
      </c>
      <c r="AX180" s="11" t="s">
        <v>68</v>
      </c>
      <c r="AY180" s="241" t="s">
        <v>130</v>
      </c>
    </row>
    <row r="181" spans="2:51" s="11" customFormat="1" ht="12">
      <c r="B181" s="231"/>
      <c r="C181" s="232"/>
      <c r="D181" s="215" t="s">
        <v>189</v>
      </c>
      <c r="E181" s="233" t="s">
        <v>1</v>
      </c>
      <c r="F181" s="234" t="s">
        <v>320</v>
      </c>
      <c r="G181" s="232"/>
      <c r="H181" s="235">
        <v>3.4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189</v>
      </c>
      <c r="AU181" s="241" t="s">
        <v>78</v>
      </c>
      <c r="AV181" s="11" t="s">
        <v>78</v>
      </c>
      <c r="AW181" s="11" t="s">
        <v>31</v>
      </c>
      <c r="AX181" s="11" t="s">
        <v>68</v>
      </c>
      <c r="AY181" s="241" t="s">
        <v>130</v>
      </c>
    </row>
    <row r="182" spans="2:51" s="11" customFormat="1" ht="12">
      <c r="B182" s="231"/>
      <c r="C182" s="232"/>
      <c r="D182" s="215" t="s">
        <v>189</v>
      </c>
      <c r="E182" s="233" t="s">
        <v>1</v>
      </c>
      <c r="F182" s="234" t="s">
        <v>321</v>
      </c>
      <c r="G182" s="232"/>
      <c r="H182" s="235">
        <v>2.48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189</v>
      </c>
      <c r="AU182" s="241" t="s">
        <v>78</v>
      </c>
      <c r="AV182" s="11" t="s">
        <v>78</v>
      </c>
      <c r="AW182" s="11" t="s">
        <v>31</v>
      </c>
      <c r="AX182" s="11" t="s">
        <v>68</v>
      </c>
      <c r="AY182" s="241" t="s">
        <v>130</v>
      </c>
    </row>
    <row r="183" spans="2:51" s="12" customFormat="1" ht="12">
      <c r="B183" s="242"/>
      <c r="C183" s="243"/>
      <c r="D183" s="215" t="s">
        <v>189</v>
      </c>
      <c r="E183" s="244" t="s">
        <v>1</v>
      </c>
      <c r="F183" s="245" t="s">
        <v>193</v>
      </c>
      <c r="G183" s="243"/>
      <c r="H183" s="246">
        <v>9.48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189</v>
      </c>
      <c r="AU183" s="252" t="s">
        <v>78</v>
      </c>
      <c r="AV183" s="12" t="s">
        <v>174</v>
      </c>
      <c r="AW183" s="12" t="s">
        <v>31</v>
      </c>
      <c r="AX183" s="12" t="s">
        <v>76</v>
      </c>
      <c r="AY183" s="252" t="s">
        <v>130</v>
      </c>
    </row>
    <row r="184" spans="2:65" s="1" customFormat="1" ht="16.5" customHeight="1">
      <c r="B184" s="36"/>
      <c r="C184" s="203" t="s">
        <v>322</v>
      </c>
      <c r="D184" s="203" t="s">
        <v>134</v>
      </c>
      <c r="E184" s="204" t="s">
        <v>323</v>
      </c>
      <c r="F184" s="205" t="s">
        <v>324</v>
      </c>
      <c r="G184" s="206" t="s">
        <v>186</v>
      </c>
      <c r="H184" s="207">
        <v>3.6</v>
      </c>
      <c r="I184" s="208"/>
      <c r="J184" s="209">
        <f>ROUND(I184*H184,2)</f>
        <v>0</v>
      </c>
      <c r="K184" s="205" t="s">
        <v>138</v>
      </c>
      <c r="L184" s="41"/>
      <c r="M184" s="210" t="s">
        <v>1</v>
      </c>
      <c r="N184" s="211" t="s">
        <v>39</v>
      </c>
      <c r="O184" s="77"/>
      <c r="P184" s="212">
        <f>O184*H184</f>
        <v>0</v>
      </c>
      <c r="Q184" s="212">
        <v>0</v>
      </c>
      <c r="R184" s="212">
        <f>Q184*H184</f>
        <v>0</v>
      </c>
      <c r="S184" s="212">
        <v>0.063</v>
      </c>
      <c r="T184" s="213">
        <f>S184*H184</f>
        <v>0.2268</v>
      </c>
      <c r="AR184" s="15" t="s">
        <v>174</v>
      </c>
      <c r="AT184" s="15" t="s">
        <v>134</v>
      </c>
      <c r="AU184" s="15" t="s">
        <v>78</v>
      </c>
      <c r="AY184" s="15" t="s">
        <v>130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174</v>
      </c>
      <c r="BM184" s="15" t="s">
        <v>325</v>
      </c>
    </row>
    <row r="185" spans="2:47" s="1" customFormat="1" ht="12">
      <c r="B185" s="36"/>
      <c r="C185" s="37"/>
      <c r="D185" s="215" t="s">
        <v>141</v>
      </c>
      <c r="E185" s="37"/>
      <c r="F185" s="216" t="s">
        <v>326</v>
      </c>
      <c r="G185" s="37"/>
      <c r="H185" s="37"/>
      <c r="I185" s="129"/>
      <c r="J185" s="37"/>
      <c r="K185" s="37"/>
      <c r="L185" s="41"/>
      <c r="M185" s="217"/>
      <c r="N185" s="77"/>
      <c r="O185" s="77"/>
      <c r="P185" s="77"/>
      <c r="Q185" s="77"/>
      <c r="R185" s="77"/>
      <c r="S185" s="77"/>
      <c r="T185" s="78"/>
      <c r="AT185" s="15" t="s">
        <v>141</v>
      </c>
      <c r="AU185" s="15" t="s">
        <v>78</v>
      </c>
    </row>
    <row r="186" spans="2:51" s="11" customFormat="1" ht="12">
      <c r="B186" s="231"/>
      <c r="C186" s="232"/>
      <c r="D186" s="215" t="s">
        <v>189</v>
      </c>
      <c r="E186" s="233" t="s">
        <v>1</v>
      </c>
      <c r="F186" s="234" t="s">
        <v>327</v>
      </c>
      <c r="G186" s="232"/>
      <c r="H186" s="235">
        <v>3.6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189</v>
      </c>
      <c r="AU186" s="241" t="s">
        <v>78</v>
      </c>
      <c r="AV186" s="11" t="s">
        <v>78</v>
      </c>
      <c r="AW186" s="11" t="s">
        <v>31</v>
      </c>
      <c r="AX186" s="11" t="s">
        <v>76</v>
      </c>
      <c r="AY186" s="241" t="s">
        <v>130</v>
      </c>
    </row>
    <row r="187" spans="2:65" s="1" customFormat="1" ht="16.5" customHeight="1">
      <c r="B187" s="36"/>
      <c r="C187" s="203" t="s">
        <v>174</v>
      </c>
      <c r="D187" s="203" t="s">
        <v>134</v>
      </c>
      <c r="E187" s="204" t="s">
        <v>328</v>
      </c>
      <c r="F187" s="205" t="s">
        <v>329</v>
      </c>
      <c r="G187" s="206" t="s">
        <v>289</v>
      </c>
      <c r="H187" s="207">
        <v>6.071</v>
      </c>
      <c r="I187" s="208"/>
      <c r="J187" s="209">
        <f>ROUND(I187*H187,2)</f>
        <v>0</v>
      </c>
      <c r="K187" s="205" t="s">
        <v>138</v>
      </c>
      <c r="L187" s="41"/>
      <c r="M187" s="210" t="s">
        <v>1</v>
      </c>
      <c r="N187" s="211" t="s">
        <v>39</v>
      </c>
      <c r="O187" s="77"/>
      <c r="P187" s="212">
        <f>O187*H187</f>
        <v>0</v>
      </c>
      <c r="Q187" s="212">
        <v>0</v>
      </c>
      <c r="R187" s="212">
        <f>Q187*H187</f>
        <v>0</v>
      </c>
      <c r="S187" s="212">
        <v>1.8</v>
      </c>
      <c r="T187" s="213">
        <f>S187*H187</f>
        <v>10.9278</v>
      </c>
      <c r="AR187" s="15" t="s">
        <v>174</v>
      </c>
      <c r="AT187" s="15" t="s">
        <v>134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174</v>
      </c>
      <c r="BM187" s="15" t="s">
        <v>330</v>
      </c>
    </row>
    <row r="188" spans="2:47" s="1" customFormat="1" ht="12">
      <c r="B188" s="36"/>
      <c r="C188" s="37"/>
      <c r="D188" s="215" t="s">
        <v>141</v>
      </c>
      <c r="E188" s="37"/>
      <c r="F188" s="216" t="s">
        <v>331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pans="2:51" s="11" customFormat="1" ht="12">
      <c r="B189" s="231"/>
      <c r="C189" s="232"/>
      <c r="D189" s="215" t="s">
        <v>189</v>
      </c>
      <c r="E189" s="233" t="s">
        <v>1</v>
      </c>
      <c r="F189" s="234" t="s">
        <v>332</v>
      </c>
      <c r="G189" s="232"/>
      <c r="H189" s="235">
        <v>1.365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189</v>
      </c>
      <c r="AU189" s="241" t="s">
        <v>78</v>
      </c>
      <c r="AV189" s="11" t="s">
        <v>78</v>
      </c>
      <c r="AW189" s="11" t="s">
        <v>31</v>
      </c>
      <c r="AX189" s="11" t="s">
        <v>68</v>
      </c>
      <c r="AY189" s="241" t="s">
        <v>130</v>
      </c>
    </row>
    <row r="190" spans="2:51" s="11" customFormat="1" ht="12">
      <c r="B190" s="231"/>
      <c r="C190" s="232"/>
      <c r="D190" s="215" t="s">
        <v>189</v>
      </c>
      <c r="E190" s="233" t="s">
        <v>1</v>
      </c>
      <c r="F190" s="234" t="s">
        <v>333</v>
      </c>
      <c r="G190" s="232"/>
      <c r="H190" s="235">
        <v>1.125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189</v>
      </c>
      <c r="AU190" s="241" t="s">
        <v>78</v>
      </c>
      <c r="AV190" s="11" t="s">
        <v>78</v>
      </c>
      <c r="AW190" s="11" t="s">
        <v>31</v>
      </c>
      <c r="AX190" s="11" t="s">
        <v>68</v>
      </c>
      <c r="AY190" s="241" t="s">
        <v>130</v>
      </c>
    </row>
    <row r="191" spans="2:51" s="11" customFormat="1" ht="12">
      <c r="B191" s="231"/>
      <c r="C191" s="232"/>
      <c r="D191" s="215" t="s">
        <v>189</v>
      </c>
      <c r="E191" s="233" t="s">
        <v>1</v>
      </c>
      <c r="F191" s="234" t="s">
        <v>334</v>
      </c>
      <c r="G191" s="232"/>
      <c r="H191" s="235">
        <v>1.271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189</v>
      </c>
      <c r="AU191" s="241" t="s">
        <v>78</v>
      </c>
      <c r="AV191" s="11" t="s">
        <v>78</v>
      </c>
      <c r="AW191" s="11" t="s">
        <v>31</v>
      </c>
      <c r="AX191" s="11" t="s">
        <v>68</v>
      </c>
      <c r="AY191" s="241" t="s">
        <v>130</v>
      </c>
    </row>
    <row r="192" spans="2:51" s="11" customFormat="1" ht="12">
      <c r="B192" s="231"/>
      <c r="C192" s="232"/>
      <c r="D192" s="215" t="s">
        <v>189</v>
      </c>
      <c r="E192" s="233" t="s">
        <v>1</v>
      </c>
      <c r="F192" s="234" t="s">
        <v>335</v>
      </c>
      <c r="G192" s="232"/>
      <c r="H192" s="235">
        <v>1.47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189</v>
      </c>
      <c r="AU192" s="241" t="s">
        <v>78</v>
      </c>
      <c r="AV192" s="11" t="s">
        <v>78</v>
      </c>
      <c r="AW192" s="11" t="s">
        <v>31</v>
      </c>
      <c r="AX192" s="11" t="s">
        <v>68</v>
      </c>
      <c r="AY192" s="241" t="s">
        <v>130</v>
      </c>
    </row>
    <row r="193" spans="2:51" s="11" customFormat="1" ht="12">
      <c r="B193" s="231"/>
      <c r="C193" s="232"/>
      <c r="D193" s="215" t="s">
        <v>189</v>
      </c>
      <c r="E193" s="233" t="s">
        <v>1</v>
      </c>
      <c r="F193" s="234" t="s">
        <v>336</v>
      </c>
      <c r="G193" s="232"/>
      <c r="H193" s="235">
        <v>0.84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189</v>
      </c>
      <c r="AU193" s="241" t="s">
        <v>78</v>
      </c>
      <c r="AV193" s="11" t="s">
        <v>78</v>
      </c>
      <c r="AW193" s="11" t="s">
        <v>31</v>
      </c>
      <c r="AX193" s="11" t="s">
        <v>68</v>
      </c>
      <c r="AY193" s="241" t="s">
        <v>130</v>
      </c>
    </row>
    <row r="194" spans="2:51" s="12" customFormat="1" ht="12">
      <c r="B194" s="242"/>
      <c r="C194" s="243"/>
      <c r="D194" s="215" t="s">
        <v>189</v>
      </c>
      <c r="E194" s="244" t="s">
        <v>1</v>
      </c>
      <c r="F194" s="245" t="s">
        <v>193</v>
      </c>
      <c r="G194" s="243"/>
      <c r="H194" s="246">
        <v>6.071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189</v>
      </c>
      <c r="AU194" s="252" t="s">
        <v>78</v>
      </c>
      <c r="AV194" s="12" t="s">
        <v>174</v>
      </c>
      <c r="AW194" s="12" t="s">
        <v>31</v>
      </c>
      <c r="AX194" s="12" t="s">
        <v>76</v>
      </c>
      <c r="AY194" s="252" t="s">
        <v>130</v>
      </c>
    </row>
    <row r="195" spans="2:65" s="1" customFormat="1" ht="16.5" customHeight="1">
      <c r="B195" s="36"/>
      <c r="C195" s="203" t="s">
        <v>337</v>
      </c>
      <c r="D195" s="203" t="s">
        <v>134</v>
      </c>
      <c r="E195" s="204" t="s">
        <v>338</v>
      </c>
      <c r="F195" s="205" t="s">
        <v>339</v>
      </c>
      <c r="G195" s="206" t="s">
        <v>198</v>
      </c>
      <c r="H195" s="207">
        <v>338.38</v>
      </c>
      <c r="I195" s="208"/>
      <c r="J195" s="209">
        <f>ROUND(I195*H195,2)</f>
        <v>0</v>
      </c>
      <c r="K195" s="205" t="s">
        <v>138</v>
      </c>
      <c r="L195" s="41"/>
      <c r="M195" s="210" t="s">
        <v>1</v>
      </c>
      <c r="N195" s="211" t="s">
        <v>39</v>
      </c>
      <c r="O195" s="77"/>
      <c r="P195" s="212">
        <f>O195*H195</f>
        <v>0</v>
      </c>
      <c r="Q195" s="212">
        <v>0</v>
      </c>
      <c r="R195" s="212">
        <f>Q195*H195</f>
        <v>0</v>
      </c>
      <c r="S195" s="212">
        <v>0.006</v>
      </c>
      <c r="T195" s="213">
        <f>S195*H195</f>
        <v>2.03028</v>
      </c>
      <c r="AR195" s="15" t="s">
        <v>174</v>
      </c>
      <c r="AT195" s="15" t="s">
        <v>134</v>
      </c>
      <c r="AU195" s="15" t="s">
        <v>78</v>
      </c>
      <c r="AY195" s="15" t="s">
        <v>130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5" t="s">
        <v>76</v>
      </c>
      <c r="BK195" s="214">
        <f>ROUND(I195*H195,2)</f>
        <v>0</v>
      </c>
      <c r="BL195" s="15" t="s">
        <v>174</v>
      </c>
      <c r="BM195" s="15" t="s">
        <v>340</v>
      </c>
    </row>
    <row r="196" spans="2:47" s="1" customFormat="1" ht="12">
      <c r="B196" s="36"/>
      <c r="C196" s="37"/>
      <c r="D196" s="215" t="s">
        <v>141</v>
      </c>
      <c r="E196" s="37"/>
      <c r="F196" s="216" t="s">
        <v>341</v>
      </c>
      <c r="G196" s="37"/>
      <c r="H196" s="37"/>
      <c r="I196" s="129"/>
      <c r="J196" s="37"/>
      <c r="K196" s="37"/>
      <c r="L196" s="41"/>
      <c r="M196" s="217"/>
      <c r="N196" s="77"/>
      <c r="O196" s="77"/>
      <c r="P196" s="77"/>
      <c r="Q196" s="77"/>
      <c r="R196" s="77"/>
      <c r="S196" s="77"/>
      <c r="T196" s="78"/>
      <c r="AT196" s="15" t="s">
        <v>141</v>
      </c>
      <c r="AU196" s="15" t="s">
        <v>78</v>
      </c>
    </row>
    <row r="197" spans="2:51" s="11" customFormat="1" ht="12">
      <c r="B197" s="231"/>
      <c r="C197" s="232"/>
      <c r="D197" s="215" t="s">
        <v>189</v>
      </c>
      <c r="E197" s="233" t="s">
        <v>1</v>
      </c>
      <c r="F197" s="234" t="s">
        <v>342</v>
      </c>
      <c r="G197" s="232"/>
      <c r="H197" s="235">
        <v>249.5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189</v>
      </c>
      <c r="AU197" s="241" t="s">
        <v>78</v>
      </c>
      <c r="AV197" s="11" t="s">
        <v>78</v>
      </c>
      <c r="AW197" s="11" t="s">
        <v>31</v>
      </c>
      <c r="AX197" s="11" t="s">
        <v>68</v>
      </c>
      <c r="AY197" s="241" t="s">
        <v>130</v>
      </c>
    </row>
    <row r="198" spans="2:51" s="11" customFormat="1" ht="12">
      <c r="B198" s="231"/>
      <c r="C198" s="232"/>
      <c r="D198" s="215" t="s">
        <v>189</v>
      </c>
      <c r="E198" s="233" t="s">
        <v>1</v>
      </c>
      <c r="F198" s="234" t="s">
        <v>343</v>
      </c>
      <c r="G198" s="232"/>
      <c r="H198" s="235">
        <v>88.88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189</v>
      </c>
      <c r="AU198" s="241" t="s">
        <v>78</v>
      </c>
      <c r="AV198" s="11" t="s">
        <v>78</v>
      </c>
      <c r="AW198" s="11" t="s">
        <v>31</v>
      </c>
      <c r="AX198" s="11" t="s">
        <v>68</v>
      </c>
      <c r="AY198" s="241" t="s">
        <v>130</v>
      </c>
    </row>
    <row r="199" spans="2:51" s="12" customFormat="1" ht="12">
      <c r="B199" s="242"/>
      <c r="C199" s="243"/>
      <c r="D199" s="215" t="s">
        <v>189</v>
      </c>
      <c r="E199" s="244" t="s">
        <v>1</v>
      </c>
      <c r="F199" s="245" t="s">
        <v>193</v>
      </c>
      <c r="G199" s="243"/>
      <c r="H199" s="246">
        <v>338.38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189</v>
      </c>
      <c r="AU199" s="252" t="s">
        <v>78</v>
      </c>
      <c r="AV199" s="12" t="s">
        <v>174</v>
      </c>
      <c r="AW199" s="12" t="s">
        <v>31</v>
      </c>
      <c r="AX199" s="12" t="s">
        <v>76</v>
      </c>
      <c r="AY199" s="252" t="s">
        <v>130</v>
      </c>
    </row>
    <row r="200" spans="2:65" s="1" customFormat="1" ht="16.5" customHeight="1">
      <c r="B200" s="36"/>
      <c r="C200" s="203" t="s">
        <v>344</v>
      </c>
      <c r="D200" s="203" t="s">
        <v>134</v>
      </c>
      <c r="E200" s="204" t="s">
        <v>345</v>
      </c>
      <c r="F200" s="205" t="s">
        <v>346</v>
      </c>
      <c r="G200" s="206" t="s">
        <v>198</v>
      </c>
      <c r="H200" s="207">
        <v>83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0.006</v>
      </c>
      <c r="T200" s="213">
        <f>S200*H200</f>
        <v>0.498</v>
      </c>
      <c r="AR200" s="15" t="s">
        <v>174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174</v>
      </c>
      <c r="BM200" s="15" t="s">
        <v>347</v>
      </c>
    </row>
    <row r="201" spans="2:47" s="1" customFormat="1" ht="12">
      <c r="B201" s="36"/>
      <c r="C201" s="37"/>
      <c r="D201" s="215" t="s">
        <v>141</v>
      </c>
      <c r="E201" s="37"/>
      <c r="F201" s="216" t="s">
        <v>348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pans="2:51" s="11" customFormat="1" ht="12">
      <c r="B202" s="231"/>
      <c r="C202" s="232"/>
      <c r="D202" s="215" t="s">
        <v>189</v>
      </c>
      <c r="E202" s="233" t="s">
        <v>1</v>
      </c>
      <c r="F202" s="234" t="s">
        <v>349</v>
      </c>
      <c r="G202" s="232"/>
      <c r="H202" s="235">
        <v>56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189</v>
      </c>
      <c r="AU202" s="241" t="s">
        <v>78</v>
      </c>
      <c r="AV202" s="11" t="s">
        <v>78</v>
      </c>
      <c r="AW202" s="11" t="s">
        <v>31</v>
      </c>
      <c r="AX202" s="11" t="s">
        <v>68</v>
      </c>
      <c r="AY202" s="241" t="s">
        <v>130</v>
      </c>
    </row>
    <row r="203" spans="2:51" s="11" customFormat="1" ht="12">
      <c r="B203" s="231"/>
      <c r="C203" s="232"/>
      <c r="D203" s="215" t="s">
        <v>189</v>
      </c>
      <c r="E203" s="233" t="s">
        <v>1</v>
      </c>
      <c r="F203" s="234" t="s">
        <v>249</v>
      </c>
      <c r="G203" s="232"/>
      <c r="H203" s="235">
        <v>27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189</v>
      </c>
      <c r="AU203" s="241" t="s">
        <v>78</v>
      </c>
      <c r="AV203" s="11" t="s">
        <v>78</v>
      </c>
      <c r="AW203" s="11" t="s">
        <v>31</v>
      </c>
      <c r="AX203" s="11" t="s">
        <v>68</v>
      </c>
      <c r="AY203" s="241" t="s">
        <v>130</v>
      </c>
    </row>
    <row r="204" spans="2:51" s="12" customFormat="1" ht="12">
      <c r="B204" s="242"/>
      <c r="C204" s="243"/>
      <c r="D204" s="215" t="s">
        <v>189</v>
      </c>
      <c r="E204" s="244" t="s">
        <v>1</v>
      </c>
      <c r="F204" s="245" t="s">
        <v>193</v>
      </c>
      <c r="G204" s="243"/>
      <c r="H204" s="246">
        <v>83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189</v>
      </c>
      <c r="AU204" s="252" t="s">
        <v>78</v>
      </c>
      <c r="AV204" s="12" t="s">
        <v>174</v>
      </c>
      <c r="AW204" s="12" t="s">
        <v>31</v>
      </c>
      <c r="AX204" s="12" t="s">
        <v>76</v>
      </c>
      <c r="AY204" s="252" t="s">
        <v>130</v>
      </c>
    </row>
    <row r="205" spans="2:65" s="1" customFormat="1" ht="16.5" customHeight="1">
      <c r="B205" s="36"/>
      <c r="C205" s="203" t="s">
        <v>350</v>
      </c>
      <c r="D205" s="203" t="s">
        <v>134</v>
      </c>
      <c r="E205" s="204" t="s">
        <v>351</v>
      </c>
      <c r="F205" s="205" t="s">
        <v>352</v>
      </c>
      <c r="G205" s="206" t="s">
        <v>186</v>
      </c>
      <c r="H205" s="207">
        <v>285.508</v>
      </c>
      <c r="I205" s="208"/>
      <c r="J205" s="209">
        <f>ROUND(I205*H205,2)</f>
        <v>0</v>
      </c>
      <c r="K205" s="205" t="s">
        <v>138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0.00143</v>
      </c>
      <c r="T205" s="213">
        <f>S205*H205</f>
        <v>0.40827644</v>
      </c>
      <c r="AR205" s="15" t="s">
        <v>174</v>
      </c>
      <c r="AT205" s="15" t="s">
        <v>134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174</v>
      </c>
      <c r="BM205" s="15" t="s">
        <v>353</v>
      </c>
    </row>
    <row r="206" spans="2:47" s="1" customFormat="1" ht="12">
      <c r="B206" s="36"/>
      <c r="C206" s="37"/>
      <c r="D206" s="215" t="s">
        <v>141</v>
      </c>
      <c r="E206" s="37"/>
      <c r="F206" s="216" t="s">
        <v>354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pans="2:51" s="11" customFormat="1" ht="12">
      <c r="B207" s="231"/>
      <c r="C207" s="232"/>
      <c r="D207" s="215" t="s">
        <v>189</v>
      </c>
      <c r="E207" s="233" t="s">
        <v>1</v>
      </c>
      <c r="F207" s="234" t="s">
        <v>225</v>
      </c>
      <c r="G207" s="232"/>
      <c r="H207" s="235">
        <v>43.835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189</v>
      </c>
      <c r="AU207" s="241" t="s">
        <v>78</v>
      </c>
      <c r="AV207" s="11" t="s">
        <v>78</v>
      </c>
      <c r="AW207" s="11" t="s">
        <v>31</v>
      </c>
      <c r="AX207" s="11" t="s">
        <v>68</v>
      </c>
      <c r="AY207" s="241" t="s">
        <v>130</v>
      </c>
    </row>
    <row r="208" spans="2:51" s="11" customFormat="1" ht="12">
      <c r="B208" s="231"/>
      <c r="C208" s="232"/>
      <c r="D208" s="215" t="s">
        <v>189</v>
      </c>
      <c r="E208" s="233" t="s">
        <v>1</v>
      </c>
      <c r="F208" s="234" t="s">
        <v>226</v>
      </c>
      <c r="G208" s="232"/>
      <c r="H208" s="235">
        <v>85.25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189</v>
      </c>
      <c r="AU208" s="241" t="s">
        <v>78</v>
      </c>
      <c r="AV208" s="11" t="s">
        <v>78</v>
      </c>
      <c r="AW208" s="11" t="s">
        <v>31</v>
      </c>
      <c r="AX208" s="11" t="s">
        <v>68</v>
      </c>
      <c r="AY208" s="241" t="s">
        <v>130</v>
      </c>
    </row>
    <row r="209" spans="2:51" s="11" customFormat="1" ht="12">
      <c r="B209" s="231"/>
      <c r="C209" s="232"/>
      <c r="D209" s="215" t="s">
        <v>189</v>
      </c>
      <c r="E209" s="233" t="s">
        <v>1</v>
      </c>
      <c r="F209" s="234" t="s">
        <v>227</v>
      </c>
      <c r="G209" s="232"/>
      <c r="H209" s="235">
        <v>48.208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189</v>
      </c>
      <c r="AU209" s="241" t="s">
        <v>78</v>
      </c>
      <c r="AV209" s="11" t="s">
        <v>78</v>
      </c>
      <c r="AW209" s="11" t="s">
        <v>31</v>
      </c>
      <c r="AX209" s="11" t="s">
        <v>68</v>
      </c>
      <c r="AY209" s="241" t="s">
        <v>130</v>
      </c>
    </row>
    <row r="210" spans="2:51" s="11" customFormat="1" ht="12">
      <c r="B210" s="231"/>
      <c r="C210" s="232"/>
      <c r="D210" s="215" t="s">
        <v>189</v>
      </c>
      <c r="E210" s="233" t="s">
        <v>1</v>
      </c>
      <c r="F210" s="234" t="s">
        <v>228</v>
      </c>
      <c r="G210" s="232"/>
      <c r="H210" s="235">
        <v>44.165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189</v>
      </c>
      <c r="AU210" s="241" t="s">
        <v>78</v>
      </c>
      <c r="AV210" s="11" t="s">
        <v>78</v>
      </c>
      <c r="AW210" s="11" t="s">
        <v>31</v>
      </c>
      <c r="AX210" s="11" t="s">
        <v>68</v>
      </c>
      <c r="AY210" s="241" t="s">
        <v>130</v>
      </c>
    </row>
    <row r="211" spans="2:51" s="11" customFormat="1" ht="12">
      <c r="B211" s="231"/>
      <c r="C211" s="232"/>
      <c r="D211" s="215" t="s">
        <v>189</v>
      </c>
      <c r="E211" s="233" t="s">
        <v>1</v>
      </c>
      <c r="F211" s="234" t="s">
        <v>309</v>
      </c>
      <c r="G211" s="232"/>
      <c r="H211" s="235">
        <v>64.05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189</v>
      </c>
      <c r="AU211" s="241" t="s">
        <v>78</v>
      </c>
      <c r="AV211" s="11" t="s">
        <v>78</v>
      </c>
      <c r="AW211" s="11" t="s">
        <v>31</v>
      </c>
      <c r="AX211" s="11" t="s">
        <v>68</v>
      </c>
      <c r="AY211" s="241" t="s">
        <v>130</v>
      </c>
    </row>
    <row r="212" spans="2:51" s="12" customFormat="1" ht="12">
      <c r="B212" s="242"/>
      <c r="C212" s="243"/>
      <c r="D212" s="215" t="s">
        <v>189</v>
      </c>
      <c r="E212" s="244" t="s">
        <v>1</v>
      </c>
      <c r="F212" s="245" t="s">
        <v>193</v>
      </c>
      <c r="G212" s="243"/>
      <c r="H212" s="246">
        <v>285.508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189</v>
      </c>
      <c r="AU212" s="252" t="s">
        <v>78</v>
      </c>
      <c r="AV212" s="12" t="s">
        <v>174</v>
      </c>
      <c r="AW212" s="12" t="s">
        <v>31</v>
      </c>
      <c r="AX212" s="12" t="s">
        <v>76</v>
      </c>
      <c r="AY212" s="252" t="s">
        <v>130</v>
      </c>
    </row>
    <row r="213" spans="2:65" s="1" customFormat="1" ht="16.5" customHeight="1">
      <c r="B213" s="36"/>
      <c r="C213" s="203" t="s">
        <v>355</v>
      </c>
      <c r="D213" s="203" t="s">
        <v>134</v>
      </c>
      <c r="E213" s="204" t="s">
        <v>356</v>
      </c>
      <c r="F213" s="205" t="s">
        <v>357</v>
      </c>
      <c r="G213" s="206" t="s">
        <v>186</v>
      </c>
      <c r="H213" s="207">
        <v>51.28</v>
      </c>
      <c r="I213" s="208"/>
      <c r="J213" s="209">
        <f>ROUND(I213*H213,2)</f>
        <v>0</v>
      </c>
      <c r="K213" s="205" t="s">
        <v>138</v>
      </c>
      <c r="L213" s="41"/>
      <c r="M213" s="210" t="s">
        <v>1</v>
      </c>
      <c r="N213" s="211" t="s">
        <v>39</v>
      </c>
      <c r="O213" s="77"/>
      <c r="P213" s="212">
        <f>O213*H213</f>
        <v>0</v>
      </c>
      <c r="Q213" s="212">
        <v>0</v>
      </c>
      <c r="R213" s="212">
        <f>Q213*H213</f>
        <v>0</v>
      </c>
      <c r="S213" s="212">
        <v>0.068</v>
      </c>
      <c r="T213" s="213">
        <f>S213*H213</f>
        <v>3.4870400000000004</v>
      </c>
      <c r="AR213" s="15" t="s">
        <v>174</v>
      </c>
      <c r="AT213" s="15" t="s">
        <v>134</v>
      </c>
      <c r="AU213" s="15" t="s">
        <v>78</v>
      </c>
      <c r="AY213" s="15" t="s">
        <v>130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5" t="s">
        <v>76</v>
      </c>
      <c r="BK213" s="214">
        <f>ROUND(I213*H213,2)</f>
        <v>0</v>
      </c>
      <c r="BL213" s="15" t="s">
        <v>174</v>
      </c>
      <c r="BM213" s="15" t="s">
        <v>358</v>
      </c>
    </row>
    <row r="214" spans="2:47" s="1" customFormat="1" ht="12">
      <c r="B214" s="36"/>
      <c r="C214" s="37"/>
      <c r="D214" s="215" t="s">
        <v>141</v>
      </c>
      <c r="E214" s="37"/>
      <c r="F214" s="216" t="s">
        <v>359</v>
      </c>
      <c r="G214" s="37"/>
      <c r="H214" s="37"/>
      <c r="I214" s="129"/>
      <c r="J214" s="37"/>
      <c r="K214" s="37"/>
      <c r="L214" s="41"/>
      <c r="M214" s="217"/>
      <c r="N214" s="77"/>
      <c r="O214" s="77"/>
      <c r="P214" s="77"/>
      <c r="Q214" s="77"/>
      <c r="R214" s="77"/>
      <c r="S214" s="77"/>
      <c r="T214" s="78"/>
      <c r="AT214" s="15" t="s">
        <v>141</v>
      </c>
      <c r="AU214" s="15" t="s">
        <v>78</v>
      </c>
    </row>
    <row r="215" spans="2:51" s="11" customFormat="1" ht="12">
      <c r="B215" s="231"/>
      <c r="C215" s="232"/>
      <c r="D215" s="215" t="s">
        <v>189</v>
      </c>
      <c r="E215" s="233" t="s">
        <v>1</v>
      </c>
      <c r="F215" s="234" t="s">
        <v>360</v>
      </c>
      <c r="G215" s="232"/>
      <c r="H215" s="235">
        <v>51.28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189</v>
      </c>
      <c r="AU215" s="241" t="s">
        <v>78</v>
      </c>
      <c r="AV215" s="11" t="s">
        <v>78</v>
      </c>
      <c r="AW215" s="11" t="s">
        <v>31</v>
      </c>
      <c r="AX215" s="11" t="s">
        <v>76</v>
      </c>
      <c r="AY215" s="241" t="s">
        <v>130</v>
      </c>
    </row>
    <row r="216" spans="2:63" s="10" customFormat="1" ht="22.8" customHeight="1">
      <c r="B216" s="187"/>
      <c r="C216" s="188"/>
      <c r="D216" s="189" t="s">
        <v>67</v>
      </c>
      <c r="E216" s="201" t="s">
        <v>361</v>
      </c>
      <c r="F216" s="201" t="s">
        <v>362</v>
      </c>
      <c r="G216" s="188"/>
      <c r="H216" s="188"/>
      <c r="I216" s="191"/>
      <c r="J216" s="202">
        <f>BK216</f>
        <v>0</v>
      </c>
      <c r="K216" s="188"/>
      <c r="L216" s="193"/>
      <c r="M216" s="194"/>
      <c r="N216" s="195"/>
      <c r="O216" s="195"/>
      <c r="P216" s="196">
        <f>SUM(P217:P228)</f>
        <v>0</v>
      </c>
      <c r="Q216" s="195"/>
      <c r="R216" s="196">
        <f>SUM(R217:R228)</f>
        <v>0</v>
      </c>
      <c r="S216" s="195"/>
      <c r="T216" s="197">
        <f>SUM(T217:T228)</f>
        <v>0</v>
      </c>
      <c r="AR216" s="198" t="s">
        <v>76</v>
      </c>
      <c r="AT216" s="199" t="s">
        <v>67</v>
      </c>
      <c r="AU216" s="199" t="s">
        <v>76</v>
      </c>
      <c r="AY216" s="198" t="s">
        <v>130</v>
      </c>
      <c r="BK216" s="200">
        <f>SUM(BK217:BK228)</f>
        <v>0</v>
      </c>
    </row>
    <row r="217" spans="2:65" s="1" customFormat="1" ht="16.5" customHeight="1">
      <c r="B217" s="36"/>
      <c r="C217" s="203" t="s">
        <v>363</v>
      </c>
      <c r="D217" s="203" t="s">
        <v>134</v>
      </c>
      <c r="E217" s="204" t="s">
        <v>364</v>
      </c>
      <c r="F217" s="205" t="s">
        <v>365</v>
      </c>
      <c r="G217" s="206" t="s">
        <v>173</v>
      </c>
      <c r="H217" s="207">
        <v>23.109</v>
      </c>
      <c r="I217" s="208"/>
      <c r="J217" s="209">
        <f>ROUND(I217*H217,2)</f>
        <v>0</v>
      </c>
      <c r="K217" s="205" t="s">
        <v>138</v>
      </c>
      <c r="L217" s="41"/>
      <c r="M217" s="210" t="s">
        <v>1</v>
      </c>
      <c r="N217" s="211" t="s">
        <v>39</v>
      </c>
      <c r="O217" s="77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15" t="s">
        <v>174</v>
      </c>
      <c r="AT217" s="15" t="s">
        <v>134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174</v>
      </c>
      <c r="BM217" s="15" t="s">
        <v>366</v>
      </c>
    </row>
    <row r="218" spans="2:47" s="1" customFormat="1" ht="12">
      <c r="B218" s="36"/>
      <c r="C218" s="37"/>
      <c r="D218" s="215" t="s">
        <v>141</v>
      </c>
      <c r="E218" s="37"/>
      <c r="F218" s="216" t="s">
        <v>367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pans="2:65" s="1" customFormat="1" ht="16.5" customHeight="1">
      <c r="B219" s="36"/>
      <c r="C219" s="203" t="s">
        <v>368</v>
      </c>
      <c r="D219" s="203" t="s">
        <v>134</v>
      </c>
      <c r="E219" s="204" t="s">
        <v>369</v>
      </c>
      <c r="F219" s="205" t="s">
        <v>370</v>
      </c>
      <c r="G219" s="206" t="s">
        <v>173</v>
      </c>
      <c r="H219" s="207">
        <v>462.18</v>
      </c>
      <c r="I219" s="208"/>
      <c r="J219" s="209">
        <f>ROUND(I219*H219,2)</f>
        <v>0</v>
      </c>
      <c r="K219" s="205" t="s">
        <v>138</v>
      </c>
      <c r="L219" s="41"/>
      <c r="M219" s="210" t="s">
        <v>1</v>
      </c>
      <c r="N219" s="211" t="s">
        <v>39</v>
      </c>
      <c r="O219" s="77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15" t="s">
        <v>174</v>
      </c>
      <c r="AT219" s="15" t="s">
        <v>134</v>
      </c>
      <c r="AU219" s="15" t="s">
        <v>78</v>
      </c>
      <c r="AY219" s="15" t="s">
        <v>130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5" t="s">
        <v>76</v>
      </c>
      <c r="BK219" s="214">
        <f>ROUND(I219*H219,2)</f>
        <v>0</v>
      </c>
      <c r="BL219" s="15" t="s">
        <v>174</v>
      </c>
      <c r="BM219" s="15" t="s">
        <v>371</v>
      </c>
    </row>
    <row r="220" spans="2:47" s="1" customFormat="1" ht="12">
      <c r="B220" s="36"/>
      <c r="C220" s="37"/>
      <c r="D220" s="215" t="s">
        <v>141</v>
      </c>
      <c r="E220" s="37"/>
      <c r="F220" s="216" t="s">
        <v>372</v>
      </c>
      <c r="G220" s="37"/>
      <c r="H220" s="37"/>
      <c r="I220" s="129"/>
      <c r="J220" s="37"/>
      <c r="K220" s="37"/>
      <c r="L220" s="41"/>
      <c r="M220" s="217"/>
      <c r="N220" s="77"/>
      <c r="O220" s="77"/>
      <c r="P220" s="77"/>
      <c r="Q220" s="77"/>
      <c r="R220" s="77"/>
      <c r="S220" s="77"/>
      <c r="T220" s="78"/>
      <c r="AT220" s="15" t="s">
        <v>141</v>
      </c>
      <c r="AU220" s="15" t="s">
        <v>78</v>
      </c>
    </row>
    <row r="221" spans="2:51" s="11" customFormat="1" ht="12">
      <c r="B221" s="231"/>
      <c r="C221" s="232"/>
      <c r="D221" s="215" t="s">
        <v>189</v>
      </c>
      <c r="E221" s="232"/>
      <c r="F221" s="234" t="s">
        <v>373</v>
      </c>
      <c r="G221" s="232"/>
      <c r="H221" s="235">
        <v>462.18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189</v>
      </c>
      <c r="AU221" s="241" t="s">
        <v>78</v>
      </c>
      <c r="AV221" s="11" t="s">
        <v>78</v>
      </c>
      <c r="AW221" s="11" t="s">
        <v>4</v>
      </c>
      <c r="AX221" s="11" t="s">
        <v>76</v>
      </c>
      <c r="AY221" s="241" t="s">
        <v>130</v>
      </c>
    </row>
    <row r="222" spans="2:65" s="1" customFormat="1" ht="16.5" customHeight="1">
      <c r="B222" s="36"/>
      <c r="C222" s="203" t="s">
        <v>374</v>
      </c>
      <c r="D222" s="203" t="s">
        <v>134</v>
      </c>
      <c r="E222" s="204" t="s">
        <v>375</v>
      </c>
      <c r="F222" s="205" t="s">
        <v>376</v>
      </c>
      <c r="G222" s="206" t="s">
        <v>173</v>
      </c>
      <c r="H222" s="207">
        <v>23.109</v>
      </c>
      <c r="I222" s="208"/>
      <c r="J222" s="209">
        <f>ROUND(I222*H222,2)</f>
        <v>0</v>
      </c>
      <c r="K222" s="205" t="s">
        <v>138</v>
      </c>
      <c r="L222" s="41"/>
      <c r="M222" s="210" t="s">
        <v>1</v>
      </c>
      <c r="N222" s="211" t="s">
        <v>39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174</v>
      </c>
      <c r="AT222" s="15" t="s">
        <v>134</v>
      </c>
      <c r="AU222" s="15" t="s">
        <v>78</v>
      </c>
      <c r="AY222" s="15" t="s">
        <v>130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76</v>
      </c>
      <c r="BK222" s="214">
        <f>ROUND(I222*H222,2)</f>
        <v>0</v>
      </c>
      <c r="BL222" s="15" t="s">
        <v>174</v>
      </c>
      <c r="BM222" s="15" t="s">
        <v>377</v>
      </c>
    </row>
    <row r="223" spans="2:47" s="1" customFormat="1" ht="12">
      <c r="B223" s="36"/>
      <c r="C223" s="37"/>
      <c r="D223" s="215" t="s">
        <v>141</v>
      </c>
      <c r="E223" s="37"/>
      <c r="F223" s="216" t="s">
        <v>378</v>
      </c>
      <c r="G223" s="37"/>
      <c r="H223" s="37"/>
      <c r="I223" s="129"/>
      <c r="J223" s="37"/>
      <c r="K223" s="37"/>
      <c r="L223" s="41"/>
      <c r="M223" s="217"/>
      <c r="N223" s="77"/>
      <c r="O223" s="77"/>
      <c r="P223" s="77"/>
      <c r="Q223" s="77"/>
      <c r="R223" s="77"/>
      <c r="S223" s="77"/>
      <c r="T223" s="78"/>
      <c r="AT223" s="15" t="s">
        <v>141</v>
      </c>
      <c r="AU223" s="15" t="s">
        <v>78</v>
      </c>
    </row>
    <row r="224" spans="2:65" s="1" customFormat="1" ht="16.5" customHeight="1">
      <c r="B224" s="36"/>
      <c r="C224" s="203" t="s">
        <v>379</v>
      </c>
      <c r="D224" s="203" t="s">
        <v>134</v>
      </c>
      <c r="E224" s="204" t="s">
        <v>380</v>
      </c>
      <c r="F224" s="205" t="s">
        <v>381</v>
      </c>
      <c r="G224" s="206" t="s">
        <v>173</v>
      </c>
      <c r="H224" s="207">
        <v>231.09</v>
      </c>
      <c r="I224" s="208"/>
      <c r="J224" s="209">
        <f>ROUND(I224*H224,2)</f>
        <v>0</v>
      </c>
      <c r="K224" s="205" t="s">
        <v>138</v>
      </c>
      <c r="L224" s="41"/>
      <c r="M224" s="210" t="s">
        <v>1</v>
      </c>
      <c r="N224" s="211" t="s">
        <v>39</v>
      </c>
      <c r="O224" s="77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15" t="s">
        <v>174</v>
      </c>
      <c r="AT224" s="15" t="s">
        <v>134</v>
      </c>
      <c r="AU224" s="15" t="s">
        <v>78</v>
      </c>
      <c r="AY224" s="15" t="s">
        <v>130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76</v>
      </c>
      <c r="BK224" s="214">
        <f>ROUND(I224*H224,2)</f>
        <v>0</v>
      </c>
      <c r="BL224" s="15" t="s">
        <v>174</v>
      </c>
      <c r="BM224" s="15" t="s">
        <v>382</v>
      </c>
    </row>
    <row r="225" spans="2:47" s="1" customFormat="1" ht="12">
      <c r="B225" s="36"/>
      <c r="C225" s="37"/>
      <c r="D225" s="215" t="s">
        <v>141</v>
      </c>
      <c r="E225" s="37"/>
      <c r="F225" s="216" t="s">
        <v>383</v>
      </c>
      <c r="G225" s="37"/>
      <c r="H225" s="37"/>
      <c r="I225" s="129"/>
      <c r="J225" s="37"/>
      <c r="K225" s="37"/>
      <c r="L225" s="41"/>
      <c r="M225" s="217"/>
      <c r="N225" s="77"/>
      <c r="O225" s="77"/>
      <c r="P225" s="77"/>
      <c r="Q225" s="77"/>
      <c r="R225" s="77"/>
      <c r="S225" s="77"/>
      <c r="T225" s="78"/>
      <c r="AT225" s="15" t="s">
        <v>141</v>
      </c>
      <c r="AU225" s="15" t="s">
        <v>78</v>
      </c>
    </row>
    <row r="226" spans="2:51" s="11" customFormat="1" ht="12">
      <c r="B226" s="231"/>
      <c r="C226" s="232"/>
      <c r="D226" s="215" t="s">
        <v>189</v>
      </c>
      <c r="E226" s="232"/>
      <c r="F226" s="234" t="s">
        <v>384</v>
      </c>
      <c r="G226" s="232"/>
      <c r="H226" s="235">
        <v>231.09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189</v>
      </c>
      <c r="AU226" s="241" t="s">
        <v>78</v>
      </c>
      <c r="AV226" s="11" t="s">
        <v>78</v>
      </c>
      <c r="AW226" s="11" t="s">
        <v>4</v>
      </c>
      <c r="AX226" s="11" t="s">
        <v>76</v>
      </c>
      <c r="AY226" s="241" t="s">
        <v>130</v>
      </c>
    </row>
    <row r="227" spans="2:65" s="1" customFormat="1" ht="16.5" customHeight="1">
      <c r="B227" s="36"/>
      <c r="C227" s="203" t="s">
        <v>385</v>
      </c>
      <c r="D227" s="203" t="s">
        <v>134</v>
      </c>
      <c r="E227" s="204" t="s">
        <v>386</v>
      </c>
      <c r="F227" s="205" t="s">
        <v>387</v>
      </c>
      <c r="G227" s="206" t="s">
        <v>173</v>
      </c>
      <c r="H227" s="207">
        <v>23.109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174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174</v>
      </c>
      <c r="BM227" s="15" t="s">
        <v>388</v>
      </c>
    </row>
    <row r="228" spans="2:47" s="1" customFormat="1" ht="12">
      <c r="B228" s="36"/>
      <c r="C228" s="37"/>
      <c r="D228" s="215" t="s">
        <v>141</v>
      </c>
      <c r="E228" s="37"/>
      <c r="F228" s="216" t="s">
        <v>389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pans="2:63" s="10" customFormat="1" ht="25.9" customHeight="1">
      <c r="B229" s="187"/>
      <c r="C229" s="188"/>
      <c r="D229" s="189" t="s">
        <v>67</v>
      </c>
      <c r="E229" s="190" t="s">
        <v>390</v>
      </c>
      <c r="F229" s="190" t="s">
        <v>391</v>
      </c>
      <c r="G229" s="188"/>
      <c r="H229" s="188"/>
      <c r="I229" s="191"/>
      <c r="J229" s="192">
        <f>BK229</f>
        <v>0</v>
      </c>
      <c r="K229" s="188"/>
      <c r="L229" s="193"/>
      <c r="M229" s="194"/>
      <c r="N229" s="195"/>
      <c r="O229" s="195"/>
      <c r="P229" s="196">
        <f>P230+P234+P331+P347+P360+P388+P401+P415</f>
        <v>0</v>
      </c>
      <c r="Q229" s="195"/>
      <c r="R229" s="196">
        <f>R230+R234+R331+R347+R360+R388+R401+R415</f>
        <v>1.16844182</v>
      </c>
      <c r="S229" s="195"/>
      <c r="T229" s="197">
        <f>T230+T234+T331+T347+T360+T388+T401+T415</f>
        <v>0.04786896</v>
      </c>
      <c r="AR229" s="198" t="s">
        <v>78</v>
      </c>
      <c r="AT229" s="199" t="s">
        <v>67</v>
      </c>
      <c r="AU229" s="199" t="s">
        <v>68</v>
      </c>
      <c r="AY229" s="198" t="s">
        <v>130</v>
      </c>
      <c r="BK229" s="200">
        <f>BK230+BK234+BK331+BK347+BK360+BK388+BK401+BK415</f>
        <v>0</v>
      </c>
    </row>
    <row r="230" spans="2:63" s="10" customFormat="1" ht="22.8" customHeight="1">
      <c r="B230" s="187"/>
      <c r="C230" s="188"/>
      <c r="D230" s="189" t="s">
        <v>67</v>
      </c>
      <c r="E230" s="201" t="s">
        <v>392</v>
      </c>
      <c r="F230" s="201" t="s">
        <v>393</v>
      </c>
      <c r="G230" s="188"/>
      <c r="H230" s="188"/>
      <c r="I230" s="191"/>
      <c r="J230" s="202">
        <f>BK230</f>
        <v>0</v>
      </c>
      <c r="K230" s="188"/>
      <c r="L230" s="193"/>
      <c r="M230" s="194"/>
      <c r="N230" s="195"/>
      <c r="O230" s="195"/>
      <c r="P230" s="196">
        <f>SUM(P231:P233)</f>
        <v>0</v>
      </c>
      <c r="Q230" s="195"/>
      <c r="R230" s="196">
        <f>SUM(R231:R233)</f>
        <v>0.00187</v>
      </c>
      <c r="S230" s="195"/>
      <c r="T230" s="197">
        <f>SUM(T231:T233)</f>
        <v>0</v>
      </c>
      <c r="AR230" s="198" t="s">
        <v>78</v>
      </c>
      <c r="AT230" s="199" t="s">
        <v>67</v>
      </c>
      <c r="AU230" s="199" t="s">
        <v>76</v>
      </c>
      <c r="AY230" s="198" t="s">
        <v>130</v>
      </c>
      <c r="BK230" s="200">
        <f>SUM(BK231:BK233)</f>
        <v>0</v>
      </c>
    </row>
    <row r="231" spans="2:65" s="1" customFormat="1" ht="16.5" customHeight="1">
      <c r="B231" s="36"/>
      <c r="C231" s="203" t="s">
        <v>394</v>
      </c>
      <c r="D231" s="203" t="s">
        <v>134</v>
      </c>
      <c r="E231" s="204" t="s">
        <v>395</v>
      </c>
      <c r="F231" s="205" t="s">
        <v>396</v>
      </c>
      <c r="G231" s="206" t="s">
        <v>145</v>
      </c>
      <c r="H231" s="207">
        <v>1</v>
      </c>
      <c r="I231" s="208"/>
      <c r="J231" s="209">
        <f>ROUND(I231*H231,2)</f>
        <v>0</v>
      </c>
      <c r="K231" s="205" t="s">
        <v>1</v>
      </c>
      <c r="L231" s="41"/>
      <c r="M231" s="210" t="s">
        <v>1</v>
      </c>
      <c r="N231" s="211" t="s">
        <v>39</v>
      </c>
      <c r="O231" s="77"/>
      <c r="P231" s="212">
        <f>O231*H231</f>
        <v>0</v>
      </c>
      <c r="Q231" s="212">
        <v>0.00187</v>
      </c>
      <c r="R231" s="212">
        <f>Q231*H231</f>
        <v>0.00187</v>
      </c>
      <c r="S231" s="212">
        <v>0</v>
      </c>
      <c r="T231" s="213">
        <f>S231*H231</f>
        <v>0</v>
      </c>
      <c r="AR231" s="15" t="s">
        <v>397</v>
      </c>
      <c r="AT231" s="15" t="s">
        <v>134</v>
      </c>
      <c r="AU231" s="15" t="s">
        <v>78</v>
      </c>
      <c r="AY231" s="15" t="s">
        <v>130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5" t="s">
        <v>76</v>
      </c>
      <c r="BK231" s="214">
        <f>ROUND(I231*H231,2)</f>
        <v>0</v>
      </c>
      <c r="BL231" s="15" t="s">
        <v>397</v>
      </c>
      <c r="BM231" s="15" t="s">
        <v>398</v>
      </c>
    </row>
    <row r="232" spans="2:47" s="1" customFormat="1" ht="12">
      <c r="B232" s="36"/>
      <c r="C232" s="37"/>
      <c r="D232" s="215" t="s">
        <v>141</v>
      </c>
      <c r="E232" s="37"/>
      <c r="F232" s="216" t="s">
        <v>396</v>
      </c>
      <c r="G232" s="37"/>
      <c r="H232" s="37"/>
      <c r="I232" s="129"/>
      <c r="J232" s="37"/>
      <c r="K232" s="37"/>
      <c r="L232" s="41"/>
      <c r="M232" s="217"/>
      <c r="N232" s="77"/>
      <c r="O232" s="77"/>
      <c r="P232" s="77"/>
      <c r="Q232" s="77"/>
      <c r="R232" s="77"/>
      <c r="S232" s="77"/>
      <c r="T232" s="78"/>
      <c r="AT232" s="15" t="s">
        <v>141</v>
      </c>
      <c r="AU232" s="15" t="s">
        <v>78</v>
      </c>
    </row>
    <row r="233" spans="2:51" s="11" customFormat="1" ht="12">
      <c r="B233" s="231"/>
      <c r="C233" s="232"/>
      <c r="D233" s="215" t="s">
        <v>189</v>
      </c>
      <c r="E233" s="233" t="s">
        <v>1</v>
      </c>
      <c r="F233" s="234" t="s">
        <v>76</v>
      </c>
      <c r="G233" s="232"/>
      <c r="H233" s="235">
        <v>1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189</v>
      </c>
      <c r="AU233" s="241" t="s">
        <v>78</v>
      </c>
      <c r="AV233" s="11" t="s">
        <v>78</v>
      </c>
      <c r="AW233" s="11" t="s">
        <v>31</v>
      </c>
      <c r="AX233" s="11" t="s">
        <v>76</v>
      </c>
      <c r="AY233" s="241" t="s">
        <v>130</v>
      </c>
    </row>
    <row r="234" spans="2:63" s="10" customFormat="1" ht="22.8" customHeight="1">
      <c r="B234" s="187"/>
      <c r="C234" s="188"/>
      <c r="D234" s="189" t="s">
        <v>67</v>
      </c>
      <c r="E234" s="201" t="s">
        <v>399</v>
      </c>
      <c r="F234" s="201" t="s">
        <v>400</v>
      </c>
      <c r="G234" s="188"/>
      <c r="H234" s="188"/>
      <c r="I234" s="191"/>
      <c r="J234" s="202">
        <f>BK234</f>
        <v>0</v>
      </c>
      <c r="K234" s="188"/>
      <c r="L234" s="193"/>
      <c r="M234" s="194"/>
      <c r="N234" s="195"/>
      <c r="O234" s="195"/>
      <c r="P234" s="196">
        <f>SUM(P235:P330)</f>
        <v>0</v>
      </c>
      <c r="Q234" s="195"/>
      <c r="R234" s="196">
        <f>SUM(R235:R330)</f>
        <v>0.072728</v>
      </c>
      <c r="S234" s="195"/>
      <c r="T234" s="197">
        <f>SUM(T235:T330)</f>
        <v>0.012179999999999998</v>
      </c>
      <c r="AR234" s="198" t="s">
        <v>78</v>
      </c>
      <c r="AT234" s="199" t="s">
        <v>67</v>
      </c>
      <c r="AU234" s="199" t="s">
        <v>76</v>
      </c>
      <c r="AY234" s="198" t="s">
        <v>130</v>
      </c>
      <c r="BK234" s="200">
        <f>SUM(BK235:BK330)</f>
        <v>0</v>
      </c>
    </row>
    <row r="235" spans="2:65" s="1" customFormat="1" ht="16.5" customHeight="1">
      <c r="B235" s="36"/>
      <c r="C235" s="203" t="s">
        <v>349</v>
      </c>
      <c r="D235" s="203" t="s">
        <v>134</v>
      </c>
      <c r="E235" s="204" t="s">
        <v>401</v>
      </c>
      <c r="F235" s="205" t="s">
        <v>402</v>
      </c>
      <c r="G235" s="206" t="s">
        <v>258</v>
      </c>
      <c r="H235" s="207">
        <v>17</v>
      </c>
      <c r="I235" s="208"/>
      <c r="J235" s="209">
        <f>ROUND(I235*H235,2)</f>
        <v>0</v>
      </c>
      <c r="K235" s="205" t="s">
        <v>138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397</v>
      </c>
      <c r="AT235" s="15" t="s">
        <v>134</v>
      </c>
      <c r="AU235" s="15" t="s">
        <v>78</v>
      </c>
      <c r="AY235" s="15" t="s">
        <v>130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397</v>
      </c>
      <c r="BM235" s="15" t="s">
        <v>403</v>
      </c>
    </row>
    <row r="236" spans="2:47" s="1" customFormat="1" ht="12">
      <c r="B236" s="36"/>
      <c r="C236" s="37"/>
      <c r="D236" s="215" t="s">
        <v>141</v>
      </c>
      <c r="E236" s="37"/>
      <c r="F236" s="216" t="s">
        <v>404</v>
      </c>
      <c r="G236" s="37"/>
      <c r="H236" s="37"/>
      <c r="I236" s="129"/>
      <c r="J236" s="37"/>
      <c r="K236" s="37"/>
      <c r="L236" s="41"/>
      <c r="M236" s="217"/>
      <c r="N236" s="77"/>
      <c r="O236" s="77"/>
      <c r="P236" s="77"/>
      <c r="Q236" s="77"/>
      <c r="R236" s="77"/>
      <c r="S236" s="77"/>
      <c r="T236" s="78"/>
      <c r="AT236" s="15" t="s">
        <v>141</v>
      </c>
      <c r="AU236" s="15" t="s">
        <v>78</v>
      </c>
    </row>
    <row r="237" spans="2:51" s="11" customFormat="1" ht="12">
      <c r="B237" s="231"/>
      <c r="C237" s="232"/>
      <c r="D237" s="215" t="s">
        <v>189</v>
      </c>
      <c r="E237" s="233" t="s">
        <v>1</v>
      </c>
      <c r="F237" s="234" t="s">
        <v>212</v>
      </c>
      <c r="G237" s="232"/>
      <c r="H237" s="235">
        <v>6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189</v>
      </c>
      <c r="AU237" s="241" t="s">
        <v>78</v>
      </c>
      <c r="AV237" s="11" t="s">
        <v>78</v>
      </c>
      <c r="AW237" s="11" t="s">
        <v>31</v>
      </c>
      <c r="AX237" s="11" t="s">
        <v>68</v>
      </c>
      <c r="AY237" s="241" t="s">
        <v>130</v>
      </c>
    </row>
    <row r="238" spans="2:51" s="11" customFormat="1" ht="12">
      <c r="B238" s="231"/>
      <c r="C238" s="232"/>
      <c r="D238" s="215" t="s">
        <v>189</v>
      </c>
      <c r="E238" s="233" t="s">
        <v>1</v>
      </c>
      <c r="F238" s="234" t="s">
        <v>350</v>
      </c>
      <c r="G238" s="232"/>
      <c r="H238" s="235">
        <v>11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189</v>
      </c>
      <c r="AU238" s="241" t="s">
        <v>78</v>
      </c>
      <c r="AV238" s="11" t="s">
        <v>78</v>
      </c>
      <c r="AW238" s="11" t="s">
        <v>31</v>
      </c>
      <c r="AX238" s="11" t="s">
        <v>68</v>
      </c>
      <c r="AY238" s="241" t="s">
        <v>130</v>
      </c>
    </row>
    <row r="239" spans="2:51" s="12" customFormat="1" ht="12">
      <c r="B239" s="242"/>
      <c r="C239" s="243"/>
      <c r="D239" s="215" t="s">
        <v>189</v>
      </c>
      <c r="E239" s="244" t="s">
        <v>1</v>
      </c>
      <c r="F239" s="245" t="s">
        <v>193</v>
      </c>
      <c r="G239" s="243"/>
      <c r="H239" s="246">
        <v>17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189</v>
      </c>
      <c r="AU239" s="252" t="s">
        <v>78</v>
      </c>
      <c r="AV239" s="12" t="s">
        <v>174</v>
      </c>
      <c r="AW239" s="12" t="s">
        <v>31</v>
      </c>
      <c r="AX239" s="12" t="s">
        <v>76</v>
      </c>
      <c r="AY239" s="252" t="s">
        <v>130</v>
      </c>
    </row>
    <row r="240" spans="2:65" s="1" customFormat="1" ht="16.5" customHeight="1">
      <c r="B240" s="36"/>
      <c r="C240" s="221" t="s">
        <v>405</v>
      </c>
      <c r="D240" s="221" t="s">
        <v>178</v>
      </c>
      <c r="E240" s="222" t="s">
        <v>406</v>
      </c>
      <c r="F240" s="223" t="s">
        <v>407</v>
      </c>
      <c r="G240" s="224" t="s">
        <v>258</v>
      </c>
      <c r="H240" s="225">
        <v>6</v>
      </c>
      <c r="I240" s="226"/>
      <c r="J240" s="227">
        <f>ROUND(I240*H240,2)</f>
        <v>0</v>
      </c>
      <c r="K240" s="223" t="s">
        <v>138</v>
      </c>
      <c r="L240" s="228"/>
      <c r="M240" s="229" t="s">
        <v>1</v>
      </c>
      <c r="N240" s="230" t="s">
        <v>39</v>
      </c>
      <c r="O240" s="77"/>
      <c r="P240" s="212">
        <f>O240*H240</f>
        <v>0</v>
      </c>
      <c r="Q240" s="212">
        <v>9E-05</v>
      </c>
      <c r="R240" s="212">
        <f>Q240*H240</f>
        <v>0.00054</v>
      </c>
      <c r="S240" s="212">
        <v>0</v>
      </c>
      <c r="T240" s="213">
        <f>S240*H240</f>
        <v>0</v>
      </c>
      <c r="AR240" s="15" t="s">
        <v>408</v>
      </c>
      <c r="AT240" s="15" t="s">
        <v>178</v>
      </c>
      <c r="AU240" s="15" t="s">
        <v>78</v>
      </c>
      <c r="AY240" s="15" t="s">
        <v>130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397</v>
      </c>
      <c r="BM240" s="15" t="s">
        <v>409</v>
      </c>
    </row>
    <row r="241" spans="2:47" s="1" customFormat="1" ht="12">
      <c r="B241" s="36"/>
      <c r="C241" s="37"/>
      <c r="D241" s="215" t="s">
        <v>141</v>
      </c>
      <c r="E241" s="37"/>
      <c r="F241" s="216" t="s">
        <v>407</v>
      </c>
      <c r="G241" s="37"/>
      <c r="H241" s="37"/>
      <c r="I241" s="129"/>
      <c r="J241" s="37"/>
      <c r="K241" s="37"/>
      <c r="L241" s="41"/>
      <c r="M241" s="217"/>
      <c r="N241" s="77"/>
      <c r="O241" s="77"/>
      <c r="P241" s="77"/>
      <c r="Q241" s="77"/>
      <c r="R241" s="77"/>
      <c r="S241" s="77"/>
      <c r="T241" s="78"/>
      <c r="AT241" s="15" t="s">
        <v>141</v>
      </c>
      <c r="AU241" s="15" t="s">
        <v>78</v>
      </c>
    </row>
    <row r="242" spans="2:51" s="11" customFormat="1" ht="12">
      <c r="B242" s="231"/>
      <c r="C242" s="232"/>
      <c r="D242" s="215" t="s">
        <v>189</v>
      </c>
      <c r="E242" s="233" t="s">
        <v>1</v>
      </c>
      <c r="F242" s="234" t="s">
        <v>212</v>
      </c>
      <c r="G242" s="232"/>
      <c r="H242" s="235">
        <v>6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189</v>
      </c>
      <c r="AU242" s="241" t="s">
        <v>78</v>
      </c>
      <c r="AV242" s="11" t="s">
        <v>78</v>
      </c>
      <c r="AW242" s="11" t="s">
        <v>31</v>
      </c>
      <c r="AX242" s="11" t="s">
        <v>76</v>
      </c>
      <c r="AY242" s="241" t="s">
        <v>130</v>
      </c>
    </row>
    <row r="243" spans="2:65" s="1" customFormat="1" ht="16.5" customHeight="1">
      <c r="B243" s="36"/>
      <c r="C243" s="221" t="s">
        <v>410</v>
      </c>
      <c r="D243" s="221" t="s">
        <v>178</v>
      </c>
      <c r="E243" s="222" t="s">
        <v>411</v>
      </c>
      <c r="F243" s="223" t="s">
        <v>412</v>
      </c>
      <c r="G243" s="224" t="s">
        <v>258</v>
      </c>
      <c r="H243" s="225">
        <v>11</v>
      </c>
      <c r="I243" s="226"/>
      <c r="J243" s="227">
        <f>ROUND(I243*H243,2)</f>
        <v>0</v>
      </c>
      <c r="K243" s="223" t="s">
        <v>138</v>
      </c>
      <c r="L243" s="228"/>
      <c r="M243" s="229" t="s">
        <v>1</v>
      </c>
      <c r="N243" s="230" t="s">
        <v>39</v>
      </c>
      <c r="O243" s="77"/>
      <c r="P243" s="212">
        <f>O243*H243</f>
        <v>0</v>
      </c>
      <c r="Q243" s="212">
        <v>3E-05</v>
      </c>
      <c r="R243" s="212">
        <f>Q243*H243</f>
        <v>0.00033</v>
      </c>
      <c r="S243" s="212">
        <v>0</v>
      </c>
      <c r="T243" s="213">
        <f>S243*H243</f>
        <v>0</v>
      </c>
      <c r="AR243" s="15" t="s">
        <v>408</v>
      </c>
      <c r="AT243" s="15" t="s">
        <v>178</v>
      </c>
      <c r="AU243" s="15" t="s">
        <v>78</v>
      </c>
      <c r="AY243" s="15" t="s">
        <v>130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397</v>
      </c>
      <c r="BM243" s="15" t="s">
        <v>413</v>
      </c>
    </row>
    <row r="244" spans="2:47" s="1" customFormat="1" ht="12">
      <c r="B244" s="36"/>
      <c r="C244" s="37"/>
      <c r="D244" s="215" t="s">
        <v>141</v>
      </c>
      <c r="E244" s="37"/>
      <c r="F244" s="216" t="s">
        <v>412</v>
      </c>
      <c r="G244" s="37"/>
      <c r="H244" s="37"/>
      <c r="I244" s="129"/>
      <c r="J244" s="37"/>
      <c r="K244" s="37"/>
      <c r="L244" s="41"/>
      <c r="M244" s="217"/>
      <c r="N244" s="77"/>
      <c r="O244" s="77"/>
      <c r="P244" s="77"/>
      <c r="Q244" s="77"/>
      <c r="R244" s="77"/>
      <c r="S244" s="77"/>
      <c r="T244" s="78"/>
      <c r="AT244" s="15" t="s">
        <v>141</v>
      </c>
      <c r="AU244" s="15" t="s">
        <v>78</v>
      </c>
    </row>
    <row r="245" spans="2:65" s="1" customFormat="1" ht="16.5" customHeight="1">
      <c r="B245" s="36"/>
      <c r="C245" s="203" t="s">
        <v>414</v>
      </c>
      <c r="D245" s="203" t="s">
        <v>134</v>
      </c>
      <c r="E245" s="204" t="s">
        <v>415</v>
      </c>
      <c r="F245" s="205" t="s">
        <v>416</v>
      </c>
      <c r="G245" s="206" t="s">
        <v>198</v>
      </c>
      <c r="H245" s="207">
        <v>101</v>
      </c>
      <c r="I245" s="208"/>
      <c r="J245" s="209">
        <f>ROUND(I245*H245,2)</f>
        <v>0</v>
      </c>
      <c r="K245" s="205" t="s">
        <v>138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417</v>
      </c>
    </row>
    <row r="246" spans="2:47" s="1" customFormat="1" ht="12">
      <c r="B246" s="36"/>
      <c r="C246" s="37"/>
      <c r="D246" s="215" t="s">
        <v>141</v>
      </c>
      <c r="E246" s="37"/>
      <c r="F246" s="216" t="s">
        <v>418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pans="2:51" s="13" customFormat="1" ht="12">
      <c r="B247" s="253"/>
      <c r="C247" s="254"/>
      <c r="D247" s="215" t="s">
        <v>189</v>
      </c>
      <c r="E247" s="255" t="s">
        <v>1</v>
      </c>
      <c r="F247" s="256" t="s">
        <v>419</v>
      </c>
      <c r="G247" s="254"/>
      <c r="H247" s="255" t="s">
        <v>1</v>
      </c>
      <c r="I247" s="257"/>
      <c r="J247" s="254"/>
      <c r="K247" s="254"/>
      <c r="L247" s="258"/>
      <c r="M247" s="259"/>
      <c r="N247" s="260"/>
      <c r="O247" s="260"/>
      <c r="P247" s="260"/>
      <c r="Q247" s="260"/>
      <c r="R247" s="260"/>
      <c r="S247" s="260"/>
      <c r="T247" s="261"/>
      <c r="AT247" s="262" t="s">
        <v>189</v>
      </c>
      <c r="AU247" s="262" t="s">
        <v>78</v>
      </c>
      <c r="AV247" s="13" t="s">
        <v>76</v>
      </c>
      <c r="AW247" s="13" t="s">
        <v>31</v>
      </c>
      <c r="AX247" s="13" t="s">
        <v>68</v>
      </c>
      <c r="AY247" s="262" t="s">
        <v>130</v>
      </c>
    </row>
    <row r="248" spans="2:51" s="11" customFormat="1" ht="12">
      <c r="B248" s="231"/>
      <c r="C248" s="232"/>
      <c r="D248" s="215" t="s">
        <v>189</v>
      </c>
      <c r="E248" s="233" t="s">
        <v>1</v>
      </c>
      <c r="F248" s="234" t="s">
        <v>420</v>
      </c>
      <c r="G248" s="232"/>
      <c r="H248" s="235">
        <v>21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189</v>
      </c>
      <c r="AU248" s="241" t="s">
        <v>78</v>
      </c>
      <c r="AV248" s="11" t="s">
        <v>78</v>
      </c>
      <c r="AW248" s="11" t="s">
        <v>31</v>
      </c>
      <c r="AX248" s="11" t="s">
        <v>68</v>
      </c>
      <c r="AY248" s="241" t="s">
        <v>130</v>
      </c>
    </row>
    <row r="249" spans="2:51" s="13" customFormat="1" ht="12">
      <c r="B249" s="253"/>
      <c r="C249" s="254"/>
      <c r="D249" s="215" t="s">
        <v>189</v>
      </c>
      <c r="E249" s="255" t="s">
        <v>1</v>
      </c>
      <c r="F249" s="256" t="s">
        <v>421</v>
      </c>
      <c r="G249" s="254"/>
      <c r="H249" s="255" t="s">
        <v>1</v>
      </c>
      <c r="I249" s="257"/>
      <c r="J249" s="254"/>
      <c r="K249" s="254"/>
      <c r="L249" s="258"/>
      <c r="M249" s="259"/>
      <c r="N249" s="260"/>
      <c r="O249" s="260"/>
      <c r="P249" s="260"/>
      <c r="Q249" s="260"/>
      <c r="R249" s="260"/>
      <c r="S249" s="260"/>
      <c r="T249" s="261"/>
      <c r="AT249" s="262" t="s">
        <v>189</v>
      </c>
      <c r="AU249" s="262" t="s">
        <v>78</v>
      </c>
      <c r="AV249" s="13" t="s">
        <v>76</v>
      </c>
      <c r="AW249" s="13" t="s">
        <v>31</v>
      </c>
      <c r="AX249" s="13" t="s">
        <v>68</v>
      </c>
      <c r="AY249" s="262" t="s">
        <v>130</v>
      </c>
    </row>
    <row r="250" spans="2:51" s="11" customFormat="1" ht="12">
      <c r="B250" s="231"/>
      <c r="C250" s="232"/>
      <c r="D250" s="215" t="s">
        <v>189</v>
      </c>
      <c r="E250" s="233" t="s">
        <v>1</v>
      </c>
      <c r="F250" s="234" t="s">
        <v>422</v>
      </c>
      <c r="G250" s="232"/>
      <c r="H250" s="235">
        <v>13.5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189</v>
      </c>
      <c r="AU250" s="241" t="s">
        <v>78</v>
      </c>
      <c r="AV250" s="11" t="s">
        <v>78</v>
      </c>
      <c r="AW250" s="11" t="s">
        <v>31</v>
      </c>
      <c r="AX250" s="11" t="s">
        <v>68</v>
      </c>
      <c r="AY250" s="241" t="s">
        <v>130</v>
      </c>
    </row>
    <row r="251" spans="2:51" s="13" customFormat="1" ht="12">
      <c r="B251" s="253"/>
      <c r="C251" s="254"/>
      <c r="D251" s="215" t="s">
        <v>189</v>
      </c>
      <c r="E251" s="255" t="s">
        <v>1</v>
      </c>
      <c r="F251" s="256" t="s">
        <v>423</v>
      </c>
      <c r="G251" s="254"/>
      <c r="H251" s="255" t="s">
        <v>1</v>
      </c>
      <c r="I251" s="257"/>
      <c r="J251" s="254"/>
      <c r="K251" s="254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189</v>
      </c>
      <c r="AU251" s="262" t="s">
        <v>78</v>
      </c>
      <c r="AV251" s="13" t="s">
        <v>76</v>
      </c>
      <c r="AW251" s="13" t="s">
        <v>31</v>
      </c>
      <c r="AX251" s="13" t="s">
        <v>68</v>
      </c>
      <c r="AY251" s="262" t="s">
        <v>130</v>
      </c>
    </row>
    <row r="252" spans="2:51" s="11" customFormat="1" ht="12">
      <c r="B252" s="231"/>
      <c r="C252" s="232"/>
      <c r="D252" s="215" t="s">
        <v>189</v>
      </c>
      <c r="E252" s="233" t="s">
        <v>1</v>
      </c>
      <c r="F252" s="234" t="s">
        <v>424</v>
      </c>
      <c r="G252" s="232"/>
      <c r="H252" s="235">
        <v>16.5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189</v>
      </c>
      <c r="AU252" s="241" t="s">
        <v>78</v>
      </c>
      <c r="AV252" s="11" t="s">
        <v>78</v>
      </c>
      <c r="AW252" s="11" t="s">
        <v>31</v>
      </c>
      <c r="AX252" s="11" t="s">
        <v>68</v>
      </c>
      <c r="AY252" s="241" t="s">
        <v>130</v>
      </c>
    </row>
    <row r="253" spans="2:51" s="13" customFormat="1" ht="12">
      <c r="B253" s="253"/>
      <c r="C253" s="254"/>
      <c r="D253" s="215" t="s">
        <v>189</v>
      </c>
      <c r="E253" s="255" t="s">
        <v>1</v>
      </c>
      <c r="F253" s="256" t="s">
        <v>425</v>
      </c>
      <c r="G253" s="254"/>
      <c r="H253" s="255" t="s">
        <v>1</v>
      </c>
      <c r="I253" s="257"/>
      <c r="J253" s="254"/>
      <c r="K253" s="254"/>
      <c r="L253" s="258"/>
      <c r="M253" s="259"/>
      <c r="N253" s="260"/>
      <c r="O253" s="260"/>
      <c r="P253" s="260"/>
      <c r="Q253" s="260"/>
      <c r="R253" s="260"/>
      <c r="S253" s="260"/>
      <c r="T253" s="261"/>
      <c r="AT253" s="262" t="s">
        <v>189</v>
      </c>
      <c r="AU253" s="262" t="s">
        <v>78</v>
      </c>
      <c r="AV253" s="13" t="s">
        <v>76</v>
      </c>
      <c r="AW253" s="13" t="s">
        <v>31</v>
      </c>
      <c r="AX253" s="13" t="s">
        <v>68</v>
      </c>
      <c r="AY253" s="262" t="s">
        <v>130</v>
      </c>
    </row>
    <row r="254" spans="2:51" s="11" customFormat="1" ht="12">
      <c r="B254" s="231"/>
      <c r="C254" s="232"/>
      <c r="D254" s="215" t="s">
        <v>189</v>
      </c>
      <c r="E254" s="233" t="s">
        <v>1</v>
      </c>
      <c r="F254" s="234" t="s">
        <v>426</v>
      </c>
      <c r="G254" s="232"/>
      <c r="H254" s="235">
        <v>10.5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189</v>
      </c>
      <c r="AU254" s="241" t="s">
        <v>78</v>
      </c>
      <c r="AV254" s="11" t="s">
        <v>78</v>
      </c>
      <c r="AW254" s="11" t="s">
        <v>31</v>
      </c>
      <c r="AX254" s="11" t="s">
        <v>68</v>
      </c>
      <c r="AY254" s="241" t="s">
        <v>130</v>
      </c>
    </row>
    <row r="255" spans="2:51" s="13" customFormat="1" ht="12">
      <c r="B255" s="253"/>
      <c r="C255" s="254"/>
      <c r="D255" s="215" t="s">
        <v>189</v>
      </c>
      <c r="E255" s="255" t="s">
        <v>1</v>
      </c>
      <c r="F255" s="256" t="s">
        <v>427</v>
      </c>
      <c r="G255" s="254"/>
      <c r="H255" s="255" t="s">
        <v>1</v>
      </c>
      <c r="I255" s="257"/>
      <c r="J255" s="254"/>
      <c r="K255" s="254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189</v>
      </c>
      <c r="AU255" s="262" t="s">
        <v>78</v>
      </c>
      <c r="AV255" s="13" t="s">
        <v>76</v>
      </c>
      <c r="AW255" s="13" t="s">
        <v>31</v>
      </c>
      <c r="AX255" s="13" t="s">
        <v>68</v>
      </c>
      <c r="AY255" s="262" t="s">
        <v>130</v>
      </c>
    </row>
    <row r="256" spans="2:51" s="11" customFormat="1" ht="12">
      <c r="B256" s="231"/>
      <c r="C256" s="232"/>
      <c r="D256" s="215" t="s">
        <v>189</v>
      </c>
      <c r="E256" s="233" t="s">
        <v>1</v>
      </c>
      <c r="F256" s="234" t="s">
        <v>428</v>
      </c>
      <c r="G256" s="232"/>
      <c r="H256" s="235">
        <v>22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189</v>
      </c>
      <c r="AU256" s="241" t="s">
        <v>78</v>
      </c>
      <c r="AV256" s="11" t="s">
        <v>78</v>
      </c>
      <c r="AW256" s="11" t="s">
        <v>31</v>
      </c>
      <c r="AX256" s="11" t="s">
        <v>68</v>
      </c>
      <c r="AY256" s="241" t="s">
        <v>130</v>
      </c>
    </row>
    <row r="257" spans="2:51" s="13" customFormat="1" ht="12">
      <c r="B257" s="253"/>
      <c r="C257" s="254"/>
      <c r="D257" s="215" t="s">
        <v>189</v>
      </c>
      <c r="E257" s="255" t="s">
        <v>1</v>
      </c>
      <c r="F257" s="256" t="s">
        <v>429</v>
      </c>
      <c r="G257" s="254"/>
      <c r="H257" s="255" t="s">
        <v>1</v>
      </c>
      <c r="I257" s="257"/>
      <c r="J257" s="254"/>
      <c r="K257" s="254"/>
      <c r="L257" s="258"/>
      <c r="M257" s="259"/>
      <c r="N257" s="260"/>
      <c r="O257" s="260"/>
      <c r="P257" s="260"/>
      <c r="Q257" s="260"/>
      <c r="R257" s="260"/>
      <c r="S257" s="260"/>
      <c r="T257" s="261"/>
      <c r="AT257" s="262" t="s">
        <v>189</v>
      </c>
      <c r="AU257" s="262" t="s">
        <v>78</v>
      </c>
      <c r="AV257" s="13" t="s">
        <v>76</v>
      </c>
      <c r="AW257" s="13" t="s">
        <v>31</v>
      </c>
      <c r="AX257" s="13" t="s">
        <v>68</v>
      </c>
      <c r="AY257" s="262" t="s">
        <v>130</v>
      </c>
    </row>
    <row r="258" spans="2:51" s="11" customFormat="1" ht="12">
      <c r="B258" s="231"/>
      <c r="C258" s="232"/>
      <c r="D258" s="215" t="s">
        <v>189</v>
      </c>
      <c r="E258" s="233" t="s">
        <v>1</v>
      </c>
      <c r="F258" s="234" t="s">
        <v>430</v>
      </c>
      <c r="G258" s="232"/>
      <c r="H258" s="235">
        <v>17.5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189</v>
      </c>
      <c r="AU258" s="241" t="s">
        <v>78</v>
      </c>
      <c r="AV258" s="11" t="s">
        <v>78</v>
      </c>
      <c r="AW258" s="11" t="s">
        <v>31</v>
      </c>
      <c r="AX258" s="11" t="s">
        <v>68</v>
      </c>
      <c r="AY258" s="241" t="s">
        <v>130</v>
      </c>
    </row>
    <row r="259" spans="2:51" s="12" customFormat="1" ht="12">
      <c r="B259" s="242"/>
      <c r="C259" s="243"/>
      <c r="D259" s="215" t="s">
        <v>189</v>
      </c>
      <c r="E259" s="244" t="s">
        <v>1</v>
      </c>
      <c r="F259" s="245" t="s">
        <v>193</v>
      </c>
      <c r="G259" s="243"/>
      <c r="H259" s="246">
        <v>101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189</v>
      </c>
      <c r="AU259" s="252" t="s">
        <v>78</v>
      </c>
      <c r="AV259" s="12" t="s">
        <v>174</v>
      </c>
      <c r="AW259" s="12" t="s">
        <v>31</v>
      </c>
      <c r="AX259" s="12" t="s">
        <v>76</v>
      </c>
      <c r="AY259" s="252" t="s">
        <v>130</v>
      </c>
    </row>
    <row r="260" spans="2:65" s="1" customFormat="1" ht="16.5" customHeight="1">
      <c r="B260" s="36"/>
      <c r="C260" s="221" t="s">
        <v>431</v>
      </c>
      <c r="D260" s="221" t="s">
        <v>178</v>
      </c>
      <c r="E260" s="222" t="s">
        <v>432</v>
      </c>
      <c r="F260" s="223" t="s">
        <v>433</v>
      </c>
      <c r="G260" s="224" t="s">
        <v>198</v>
      </c>
      <c r="H260" s="225">
        <v>121.2</v>
      </c>
      <c r="I260" s="226"/>
      <c r="J260" s="227">
        <f>ROUND(I260*H260,2)</f>
        <v>0</v>
      </c>
      <c r="K260" s="223" t="s">
        <v>138</v>
      </c>
      <c r="L260" s="228"/>
      <c r="M260" s="229" t="s">
        <v>1</v>
      </c>
      <c r="N260" s="230" t="s">
        <v>39</v>
      </c>
      <c r="O260" s="77"/>
      <c r="P260" s="212">
        <f>O260*H260</f>
        <v>0</v>
      </c>
      <c r="Q260" s="212">
        <v>0.00012</v>
      </c>
      <c r="R260" s="212">
        <f>Q260*H260</f>
        <v>0.014544000000000001</v>
      </c>
      <c r="S260" s="212">
        <v>0</v>
      </c>
      <c r="T260" s="213">
        <f>S260*H260</f>
        <v>0</v>
      </c>
      <c r="AR260" s="15" t="s">
        <v>408</v>
      </c>
      <c r="AT260" s="15" t="s">
        <v>178</v>
      </c>
      <c r="AU260" s="15" t="s">
        <v>78</v>
      </c>
      <c r="AY260" s="15" t="s">
        <v>130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5" t="s">
        <v>76</v>
      </c>
      <c r="BK260" s="214">
        <f>ROUND(I260*H260,2)</f>
        <v>0</v>
      </c>
      <c r="BL260" s="15" t="s">
        <v>397</v>
      </c>
      <c r="BM260" s="15" t="s">
        <v>434</v>
      </c>
    </row>
    <row r="261" spans="2:47" s="1" customFormat="1" ht="12">
      <c r="B261" s="36"/>
      <c r="C261" s="37"/>
      <c r="D261" s="215" t="s">
        <v>141</v>
      </c>
      <c r="E261" s="37"/>
      <c r="F261" s="216" t="s">
        <v>433</v>
      </c>
      <c r="G261" s="37"/>
      <c r="H261" s="37"/>
      <c r="I261" s="129"/>
      <c r="J261" s="37"/>
      <c r="K261" s="37"/>
      <c r="L261" s="41"/>
      <c r="M261" s="217"/>
      <c r="N261" s="77"/>
      <c r="O261" s="77"/>
      <c r="P261" s="77"/>
      <c r="Q261" s="77"/>
      <c r="R261" s="77"/>
      <c r="S261" s="77"/>
      <c r="T261" s="78"/>
      <c r="AT261" s="15" t="s">
        <v>141</v>
      </c>
      <c r="AU261" s="15" t="s">
        <v>78</v>
      </c>
    </row>
    <row r="262" spans="2:51" s="11" customFormat="1" ht="12">
      <c r="B262" s="231"/>
      <c r="C262" s="232"/>
      <c r="D262" s="215" t="s">
        <v>189</v>
      </c>
      <c r="E262" s="232"/>
      <c r="F262" s="234" t="s">
        <v>435</v>
      </c>
      <c r="G262" s="232"/>
      <c r="H262" s="235">
        <v>121.2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189</v>
      </c>
      <c r="AU262" s="241" t="s">
        <v>78</v>
      </c>
      <c r="AV262" s="11" t="s">
        <v>78</v>
      </c>
      <c r="AW262" s="11" t="s">
        <v>4</v>
      </c>
      <c r="AX262" s="11" t="s">
        <v>76</v>
      </c>
      <c r="AY262" s="241" t="s">
        <v>130</v>
      </c>
    </row>
    <row r="263" spans="2:65" s="1" customFormat="1" ht="16.5" customHeight="1">
      <c r="B263" s="36"/>
      <c r="C263" s="203" t="s">
        <v>436</v>
      </c>
      <c r="D263" s="203" t="s">
        <v>134</v>
      </c>
      <c r="E263" s="204" t="s">
        <v>437</v>
      </c>
      <c r="F263" s="205" t="s">
        <v>438</v>
      </c>
      <c r="G263" s="206" t="s">
        <v>198</v>
      </c>
      <c r="H263" s="207">
        <v>101</v>
      </c>
      <c r="I263" s="208"/>
      <c r="J263" s="209">
        <f>ROUND(I263*H263,2)</f>
        <v>0</v>
      </c>
      <c r="K263" s="205" t="s">
        <v>138</v>
      </c>
      <c r="L263" s="41"/>
      <c r="M263" s="210" t="s">
        <v>1</v>
      </c>
      <c r="N263" s="211" t="s">
        <v>39</v>
      </c>
      <c r="O263" s="77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5" t="s">
        <v>397</v>
      </c>
      <c r="AT263" s="15" t="s">
        <v>134</v>
      </c>
      <c r="AU263" s="15" t="s">
        <v>78</v>
      </c>
      <c r="AY263" s="15" t="s">
        <v>130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5" t="s">
        <v>76</v>
      </c>
      <c r="BK263" s="214">
        <f>ROUND(I263*H263,2)</f>
        <v>0</v>
      </c>
      <c r="BL263" s="15" t="s">
        <v>397</v>
      </c>
      <c r="BM263" s="15" t="s">
        <v>439</v>
      </c>
    </row>
    <row r="264" spans="2:47" s="1" customFormat="1" ht="12">
      <c r="B264" s="36"/>
      <c r="C264" s="37"/>
      <c r="D264" s="215" t="s">
        <v>141</v>
      </c>
      <c r="E264" s="37"/>
      <c r="F264" s="216" t="s">
        <v>440</v>
      </c>
      <c r="G264" s="37"/>
      <c r="H264" s="37"/>
      <c r="I264" s="129"/>
      <c r="J264" s="37"/>
      <c r="K264" s="37"/>
      <c r="L264" s="41"/>
      <c r="M264" s="217"/>
      <c r="N264" s="77"/>
      <c r="O264" s="77"/>
      <c r="P264" s="77"/>
      <c r="Q264" s="77"/>
      <c r="R264" s="77"/>
      <c r="S264" s="77"/>
      <c r="T264" s="78"/>
      <c r="AT264" s="15" t="s">
        <v>141</v>
      </c>
      <c r="AU264" s="15" t="s">
        <v>78</v>
      </c>
    </row>
    <row r="265" spans="2:51" s="13" customFormat="1" ht="12">
      <c r="B265" s="253"/>
      <c r="C265" s="254"/>
      <c r="D265" s="215" t="s">
        <v>189</v>
      </c>
      <c r="E265" s="255" t="s">
        <v>1</v>
      </c>
      <c r="F265" s="256" t="s">
        <v>419</v>
      </c>
      <c r="G265" s="254"/>
      <c r="H265" s="255" t="s">
        <v>1</v>
      </c>
      <c r="I265" s="257"/>
      <c r="J265" s="254"/>
      <c r="K265" s="254"/>
      <c r="L265" s="258"/>
      <c r="M265" s="259"/>
      <c r="N265" s="260"/>
      <c r="O265" s="260"/>
      <c r="P265" s="260"/>
      <c r="Q265" s="260"/>
      <c r="R265" s="260"/>
      <c r="S265" s="260"/>
      <c r="T265" s="261"/>
      <c r="AT265" s="262" t="s">
        <v>189</v>
      </c>
      <c r="AU265" s="262" t="s">
        <v>78</v>
      </c>
      <c r="AV265" s="13" t="s">
        <v>76</v>
      </c>
      <c r="AW265" s="13" t="s">
        <v>31</v>
      </c>
      <c r="AX265" s="13" t="s">
        <v>68</v>
      </c>
      <c r="AY265" s="262" t="s">
        <v>130</v>
      </c>
    </row>
    <row r="266" spans="2:51" s="11" customFormat="1" ht="12">
      <c r="B266" s="231"/>
      <c r="C266" s="232"/>
      <c r="D266" s="215" t="s">
        <v>189</v>
      </c>
      <c r="E266" s="233" t="s">
        <v>1</v>
      </c>
      <c r="F266" s="234" t="s">
        <v>420</v>
      </c>
      <c r="G266" s="232"/>
      <c r="H266" s="235">
        <v>21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AT266" s="241" t="s">
        <v>189</v>
      </c>
      <c r="AU266" s="241" t="s">
        <v>78</v>
      </c>
      <c r="AV266" s="11" t="s">
        <v>78</v>
      </c>
      <c r="AW266" s="11" t="s">
        <v>31</v>
      </c>
      <c r="AX266" s="11" t="s">
        <v>68</v>
      </c>
      <c r="AY266" s="241" t="s">
        <v>130</v>
      </c>
    </row>
    <row r="267" spans="2:51" s="13" customFormat="1" ht="12">
      <c r="B267" s="253"/>
      <c r="C267" s="254"/>
      <c r="D267" s="215" t="s">
        <v>189</v>
      </c>
      <c r="E267" s="255" t="s">
        <v>1</v>
      </c>
      <c r="F267" s="256" t="s">
        <v>421</v>
      </c>
      <c r="G267" s="254"/>
      <c r="H267" s="255" t="s">
        <v>1</v>
      </c>
      <c r="I267" s="257"/>
      <c r="J267" s="254"/>
      <c r="K267" s="254"/>
      <c r="L267" s="258"/>
      <c r="M267" s="259"/>
      <c r="N267" s="260"/>
      <c r="O267" s="260"/>
      <c r="P267" s="260"/>
      <c r="Q267" s="260"/>
      <c r="R267" s="260"/>
      <c r="S267" s="260"/>
      <c r="T267" s="261"/>
      <c r="AT267" s="262" t="s">
        <v>189</v>
      </c>
      <c r="AU267" s="262" t="s">
        <v>78</v>
      </c>
      <c r="AV267" s="13" t="s">
        <v>76</v>
      </c>
      <c r="AW267" s="13" t="s">
        <v>31</v>
      </c>
      <c r="AX267" s="13" t="s">
        <v>68</v>
      </c>
      <c r="AY267" s="262" t="s">
        <v>130</v>
      </c>
    </row>
    <row r="268" spans="2:51" s="11" customFormat="1" ht="12">
      <c r="B268" s="231"/>
      <c r="C268" s="232"/>
      <c r="D268" s="215" t="s">
        <v>189</v>
      </c>
      <c r="E268" s="233" t="s">
        <v>1</v>
      </c>
      <c r="F268" s="234" t="s">
        <v>422</v>
      </c>
      <c r="G268" s="232"/>
      <c r="H268" s="235">
        <v>13.5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189</v>
      </c>
      <c r="AU268" s="241" t="s">
        <v>78</v>
      </c>
      <c r="AV268" s="11" t="s">
        <v>78</v>
      </c>
      <c r="AW268" s="11" t="s">
        <v>31</v>
      </c>
      <c r="AX268" s="11" t="s">
        <v>68</v>
      </c>
      <c r="AY268" s="241" t="s">
        <v>130</v>
      </c>
    </row>
    <row r="269" spans="2:51" s="13" customFormat="1" ht="12">
      <c r="B269" s="253"/>
      <c r="C269" s="254"/>
      <c r="D269" s="215" t="s">
        <v>189</v>
      </c>
      <c r="E269" s="255" t="s">
        <v>1</v>
      </c>
      <c r="F269" s="256" t="s">
        <v>423</v>
      </c>
      <c r="G269" s="254"/>
      <c r="H269" s="255" t="s">
        <v>1</v>
      </c>
      <c r="I269" s="257"/>
      <c r="J269" s="254"/>
      <c r="K269" s="254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189</v>
      </c>
      <c r="AU269" s="262" t="s">
        <v>78</v>
      </c>
      <c r="AV269" s="13" t="s">
        <v>76</v>
      </c>
      <c r="AW269" s="13" t="s">
        <v>31</v>
      </c>
      <c r="AX269" s="13" t="s">
        <v>68</v>
      </c>
      <c r="AY269" s="262" t="s">
        <v>130</v>
      </c>
    </row>
    <row r="270" spans="2:51" s="11" customFormat="1" ht="12">
      <c r="B270" s="231"/>
      <c r="C270" s="232"/>
      <c r="D270" s="215" t="s">
        <v>189</v>
      </c>
      <c r="E270" s="233" t="s">
        <v>1</v>
      </c>
      <c r="F270" s="234" t="s">
        <v>424</v>
      </c>
      <c r="G270" s="232"/>
      <c r="H270" s="235">
        <v>16.5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189</v>
      </c>
      <c r="AU270" s="241" t="s">
        <v>78</v>
      </c>
      <c r="AV270" s="11" t="s">
        <v>78</v>
      </c>
      <c r="AW270" s="11" t="s">
        <v>31</v>
      </c>
      <c r="AX270" s="11" t="s">
        <v>68</v>
      </c>
      <c r="AY270" s="241" t="s">
        <v>130</v>
      </c>
    </row>
    <row r="271" spans="2:51" s="13" customFormat="1" ht="12">
      <c r="B271" s="253"/>
      <c r="C271" s="254"/>
      <c r="D271" s="215" t="s">
        <v>189</v>
      </c>
      <c r="E271" s="255" t="s">
        <v>1</v>
      </c>
      <c r="F271" s="256" t="s">
        <v>425</v>
      </c>
      <c r="G271" s="254"/>
      <c r="H271" s="255" t="s">
        <v>1</v>
      </c>
      <c r="I271" s="257"/>
      <c r="J271" s="254"/>
      <c r="K271" s="254"/>
      <c r="L271" s="258"/>
      <c r="M271" s="259"/>
      <c r="N271" s="260"/>
      <c r="O271" s="260"/>
      <c r="P271" s="260"/>
      <c r="Q271" s="260"/>
      <c r="R271" s="260"/>
      <c r="S271" s="260"/>
      <c r="T271" s="261"/>
      <c r="AT271" s="262" t="s">
        <v>189</v>
      </c>
      <c r="AU271" s="262" t="s">
        <v>78</v>
      </c>
      <c r="AV271" s="13" t="s">
        <v>76</v>
      </c>
      <c r="AW271" s="13" t="s">
        <v>31</v>
      </c>
      <c r="AX271" s="13" t="s">
        <v>68</v>
      </c>
      <c r="AY271" s="262" t="s">
        <v>130</v>
      </c>
    </row>
    <row r="272" spans="2:51" s="11" customFormat="1" ht="12">
      <c r="B272" s="231"/>
      <c r="C272" s="232"/>
      <c r="D272" s="215" t="s">
        <v>189</v>
      </c>
      <c r="E272" s="233" t="s">
        <v>1</v>
      </c>
      <c r="F272" s="234" t="s">
        <v>426</v>
      </c>
      <c r="G272" s="232"/>
      <c r="H272" s="235">
        <v>10.5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189</v>
      </c>
      <c r="AU272" s="241" t="s">
        <v>78</v>
      </c>
      <c r="AV272" s="11" t="s">
        <v>78</v>
      </c>
      <c r="AW272" s="11" t="s">
        <v>31</v>
      </c>
      <c r="AX272" s="11" t="s">
        <v>68</v>
      </c>
      <c r="AY272" s="241" t="s">
        <v>130</v>
      </c>
    </row>
    <row r="273" spans="2:51" s="13" customFormat="1" ht="12">
      <c r="B273" s="253"/>
      <c r="C273" s="254"/>
      <c r="D273" s="215" t="s">
        <v>189</v>
      </c>
      <c r="E273" s="255" t="s">
        <v>1</v>
      </c>
      <c r="F273" s="256" t="s">
        <v>427</v>
      </c>
      <c r="G273" s="254"/>
      <c r="H273" s="255" t="s">
        <v>1</v>
      </c>
      <c r="I273" s="257"/>
      <c r="J273" s="254"/>
      <c r="K273" s="254"/>
      <c r="L273" s="258"/>
      <c r="M273" s="259"/>
      <c r="N273" s="260"/>
      <c r="O273" s="260"/>
      <c r="P273" s="260"/>
      <c r="Q273" s="260"/>
      <c r="R273" s="260"/>
      <c r="S273" s="260"/>
      <c r="T273" s="261"/>
      <c r="AT273" s="262" t="s">
        <v>189</v>
      </c>
      <c r="AU273" s="262" t="s">
        <v>78</v>
      </c>
      <c r="AV273" s="13" t="s">
        <v>76</v>
      </c>
      <c r="AW273" s="13" t="s">
        <v>31</v>
      </c>
      <c r="AX273" s="13" t="s">
        <v>68</v>
      </c>
      <c r="AY273" s="262" t="s">
        <v>130</v>
      </c>
    </row>
    <row r="274" spans="2:51" s="11" customFormat="1" ht="12">
      <c r="B274" s="231"/>
      <c r="C274" s="232"/>
      <c r="D274" s="215" t="s">
        <v>189</v>
      </c>
      <c r="E274" s="233" t="s">
        <v>1</v>
      </c>
      <c r="F274" s="234" t="s">
        <v>428</v>
      </c>
      <c r="G274" s="232"/>
      <c r="H274" s="235">
        <v>22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189</v>
      </c>
      <c r="AU274" s="241" t="s">
        <v>78</v>
      </c>
      <c r="AV274" s="11" t="s">
        <v>78</v>
      </c>
      <c r="AW274" s="11" t="s">
        <v>31</v>
      </c>
      <c r="AX274" s="11" t="s">
        <v>68</v>
      </c>
      <c r="AY274" s="241" t="s">
        <v>130</v>
      </c>
    </row>
    <row r="275" spans="2:51" s="13" customFormat="1" ht="12">
      <c r="B275" s="253"/>
      <c r="C275" s="254"/>
      <c r="D275" s="215" t="s">
        <v>189</v>
      </c>
      <c r="E275" s="255" t="s">
        <v>1</v>
      </c>
      <c r="F275" s="256" t="s">
        <v>429</v>
      </c>
      <c r="G275" s="254"/>
      <c r="H275" s="255" t="s">
        <v>1</v>
      </c>
      <c r="I275" s="257"/>
      <c r="J275" s="254"/>
      <c r="K275" s="254"/>
      <c r="L275" s="258"/>
      <c r="M275" s="259"/>
      <c r="N275" s="260"/>
      <c r="O275" s="260"/>
      <c r="P275" s="260"/>
      <c r="Q275" s="260"/>
      <c r="R275" s="260"/>
      <c r="S275" s="260"/>
      <c r="T275" s="261"/>
      <c r="AT275" s="262" t="s">
        <v>189</v>
      </c>
      <c r="AU275" s="262" t="s">
        <v>78</v>
      </c>
      <c r="AV275" s="13" t="s">
        <v>76</v>
      </c>
      <c r="AW275" s="13" t="s">
        <v>31</v>
      </c>
      <c r="AX275" s="13" t="s">
        <v>68</v>
      </c>
      <c r="AY275" s="262" t="s">
        <v>130</v>
      </c>
    </row>
    <row r="276" spans="2:51" s="11" customFormat="1" ht="12">
      <c r="B276" s="231"/>
      <c r="C276" s="232"/>
      <c r="D276" s="215" t="s">
        <v>189</v>
      </c>
      <c r="E276" s="233" t="s">
        <v>1</v>
      </c>
      <c r="F276" s="234" t="s">
        <v>430</v>
      </c>
      <c r="G276" s="232"/>
      <c r="H276" s="235">
        <v>17.5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189</v>
      </c>
      <c r="AU276" s="241" t="s">
        <v>78</v>
      </c>
      <c r="AV276" s="11" t="s">
        <v>78</v>
      </c>
      <c r="AW276" s="11" t="s">
        <v>31</v>
      </c>
      <c r="AX276" s="11" t="s">
        <v>68</v>
      </c>
      <c r="AY276" s="241" t="s">
        <v>130</v>
      </c>
    </row>
    <row r="277" spans="2:51" s="12" customFormat="1" ht="12">
      <c r="B277" s="242"/>
      <c r="C277" s="243"/>
      <c r="D277" s="215" t="s">
        <v>189</v>
      </c>
      <c r="E277" s="244" t="s">
        <v>1</v>
      </c>
      <c r="F277" s="245" t="s">
        <v>193</v>
      </c>
      <c r="G277" s="243"/>
      <c r="H277" s="246">
        <v>101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189</v>
      </c>
      <c r="AU277" s="252" t="s">
        <v>78</v>
      </c>
      <c r="AV277" s="12" t="s">
        <v>174</v>
      </c>
      <c r="AW277" s="12" t="s">
        <v>31</v>
      </c>
      <c r="AX277" s="12" t="s">
        <v>76</v>
      </c>
      <c r="AY277" s="252" t="s">
        <v>130</v>
      </c>
    </row>
    <row r="278" spans="2:65" s="1" customFormat="1" ht="16.5" customHeight="1">
      <c r="B278" s="36"/>
      <c r="C278" s="203" t="s">
        <v>441</v>
      </c>
      <c r="D278" s="203" t="s">
        <v>134</v>
      </c>
      <c r="E278" s="204" t="s">
        <v>442</v>
      </c>
      <c r="F278" s="205" t="s">
        <v>443</v>
      </c>
      <c r="G278" s="206" t="s">
        <v>198</v>
      </c>
      <c r="H278" s="207">
        <v>148.5</v>
      </c>
      <c r="I278" s="208"/>
      <c r="J278" s="209">
        <f>ROUND(I278*H278,2)</f>
        <v>0</v>
      </c>
      <c r="K278" s="205" t="s">
        <v>138</v>
      </c>
      <c r="L278" s="41"/>
      <c r="M278" s="210" t="s">
        <v>1</v>
      </c>
      <c r="N278" s="211" t="s">
        <v>39</v>
      </c>
      <c r="O278" s="77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AR278" s="15" t="s">
        <v>397</v>
      </c>
      <c r="AT278" s="15" t="s">
        <v>134</v>
      </c>
      <c r="AU278" s="15" t="s">
        <v>78</v>
      </c>
      <c r="AY278" s="15" t="s">
        <v>130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5" t="s">
        <v>76</v>
      </c>
      <c r="BK278" s="214">
        <f>ROUND(I278*H278,2)</f>
        <v>0</v>
      </c>
      <c r="BL278" s="15" t="s">
        <v>397</v>
      </c>
      <c r="BM278" s="15" t="s">
        <v>444</v>
      </c>
    </row>
    <row r="279" spans="2:47" s="1" customFormat="1" ht="12">
      <c r="B279" s="36"/>
      <c r="C279" s="37"/>
      <c r="D279" s="215" t="s">
        <v>141</v>
      </c>
      <c r="E279" s="37"/>
      <c r="F279" s="216" t="s">
        <v>445</v>
      </c>
      <c r="G279" s="37"/>
      <c r="H279" s="37"/>
      <c r="I279" s="129"/>
      <c r="J279" s="37"/>
      <c r="K279" s="37"/>
      <c r="L279" s="41"/>
      <c r="M279" s="217"/>
      <c r="N279" s="77"/>
      <c r="O279" s="77"/>
      <c r="P279" s="77"/>
      <c r="Q279" s="77"/>
      <c r="R279" s="77"/>
      <c r="S279" s="77"/>
      <c r="T279" s="78"/>
      <c r="AT279" s="15" t="s">
        <v>141</v>
      </c>
      <c r="AU279" s="15" t="s">
        <v>78</v>
      </c>
    </row>
    <row r="280" spans="2:51" s="13" customFormat="1" ht="12">
      <c r="B280" s="253"/>
      <c r="C280" s="254"/>
      <c r="D280" s="215" t="s">
        <v>189</v>
      </c>
      <c r="E280" s="255" t="s">
        <v>1</v>
      </c>
      <c r="F280" s="256" t="s">
        <v>419</v>
      </c>
      <c r="G280" s="254"/>
      <c r="H280" s="255" t="s">
        <v>1</v>
      </c>
      <c r="I280" s="257"/>
      <c r="J280" s="254"/>
      <c r="K280" s="254"/>
      <c r="L280" s="258"/>
      <c r="M280" s="259"/>
      <c r="N280" s="260"/>
      <c r="O280" s="260"/>
      <c r="P280" s="260"/>
      <c r="Q280" s="260"/>
      <c r="R280" s="260"/>
      <c r="S280" s="260"/>
      <c r="T280" s="261"/>
      <c r="AT280" s="262" t="s">
        <v>189</v>
      </c>
      <c r="AU280" s="262" t="s">
        <v>78</v>
      </c>
      <c r="AV280" s="13" t="s">
        <v>76</v>
      </c>
      <c r="AW280" s="13" t="s">
        <v>31</v>
      </c>
      <c r="AX280" s="13" t="s">
        <v>68</v>
      </c>
      <c r="AY280" s="262" t="s">
        <v>130</v>
      </c>
    </row>
    <row r="281" spans="2:51" s="11" customFormat="1" ht="12">
      <c r="B281" s="231"/>
      <c r="C281" s="232"/>
      <c r="D281" s="215" t="s">
        <v>189</v>
      </c>
      <c r="E281" s="233" t="s">
        <v>1</v>
      </c>
      <c r="F281" s="234" t="s">
        <v>420</v>
      </c>
      <c r="G281" s="232"/>
      <c r="H281" s="235">
        <v>21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189</v>
      </c>
      <c r="AU281" s="241" t="s">
        <v>78</v>
      </c>
      <c r="AV281" s="11" t="s">
        <v>78</v>
      </c>
      <c r="AW281" s="11" t="s">
        <v>31</v>
      </c>
      <c r="AX281" s="11" t="s">
        <v>68</v>
      </c>
      <c r="AY281" s="241" t="s">
        <v>130</v>
      </c>
    </row>
    <row r="282" spans="2:51" s="13" customFormat="1" ht="12">
      <c r="B282" s="253"/>
      <c r="C282" s="254"/>
      <c r="D282" s="215" t="s">
        <v>189</v>
      </c>
      <c r="E282" s="255" t="s">
        <v>1</v>
      </c>
      <c r="F282" s="256" t="s">
        <v>421</v>
      </c>
      <c r="G282" s="254"/>
      <c r="H282" s="255" t="s">
        <v>1</v>
      </c>
      <c r="I282" s="257"/>
      <c r="J282" s="254"/>
      <c r="K282" s="254"/>
      <c r="L282" s="258"/>
      <c r="M282" s="259"/>
      <c r="N282" s="260"/>
      <c r="O282" s="260"/>
      <c r="P282" s="260"/>
      <c r="Q282" s="260"/>
      <c r="R282" s="260"/>
      <c r="S282" s="260"/>
      <c r="T282" s="261"/>
      <c r="AT282" s="262" t="s">
        <v>189</v>
      </c>
      <c r="AU282" s="262" t="s">
        <v>78</v>
      </c>
      <c r="AV282" s="13" t="s">
        <v>76</v>
      </c>
      <c r="AW282" s="13" t="s">
        <v>31</v>
      </c>
      <c r="AX282" s="13" t="s">
        <v>68</v>
      </c>
      <c r="AY282" s="262" t="s">
        <v>130</v>
      </c>
    </row>
    <row r="283" spans="2:51" s="11" customFormat="1" ht="12">
      <c r="B283" s="231"/>
      <c r="C283" s="232"/>
      <c r="D283" s="215" t="s">
        <v>189</v>
      </c>
      <c r="E283" s="233" t="s">
        <v>1</v>
      </c>
      <c r="F283" s="234" t="s">
        <v>422</v>
      </c>
      <c r="G283" s="232"/>
      <c r="H283" s="235">
        <v>13.5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189</v>
      </c>
      <c r="AU283" s="241" t="s">
        <v>78</v>
      </c>
      <c r="AV283" s="11" t="s">
        <v>78</v>
      </c>
      <c r="AW283" s="11" t="s">
        <v>31</v>
      </c>
      <c r="AX283" s="11" t="s">
        <v>68</v>
      </c>
      <c r="AY283" s="241" t="s">
        <v>130</v>
      </c>
    </row>
    <row r="284" spans="2:51" s="13" customFormat="1" ht="12">
      <c r="B284" s="253"/>
      <c r="C284" s="254"/>
      <c r="D284" s="215" t="s">
        <v>189</v>
      </c>
      <c r="E284" s="255" t="s">
        <v>1</v>
      </c>
      <c r="F284" s="256" t="s">
        <v>423</v>
      </c>
      <c r="G284" s="254"/>
      <c r="H284" s="255" t="s">
        <v>1</v>
      </c>
      <c r="I284" s="257"/>
      <c r="J284" s="254"/>
      <c r="K284" s="254"/>
      <c r="L284" s="258"/>
      <c r="M284" s="259"/>
      <c r="N284" s="260"/>
      <c r="O284" s="260"/>
      <c r="P284" s="260"/>
      <c r="Q284" s="260"/>
      <c r="R284" s="260"/>
      <c r="S284" s="260"/>
      <c r="T284" s="261"/>
      <c r="AT284" s="262" t="s">
        <v>189</v>
      </c>
      <c r="AU284" s="262" t="s">
        <v>78</v>
      </c>
      <c r="AV284" s="13" t="s">
        <v>76</v>
      </c>
      <c r="AW284" s="13" t="s">
        <v>31</v>
      </c>
      <c r="AX284" s="13" t="s">
        <v>68</v>
      </c>
      <c r="AY284" s="262" t="s">
        <v>130</v>
      </c>
    </row>
    <row r="285" spans="2:51" s="11" customFormat="1" ht="12">
      <c r="B285" s="231"/>
      <c r="C285" s="232"/>
      <c r="D285" s="215" t="s">
        <v>189</v>
      </c>
      <c r="E285" s="233" t="s">
        <v>1</v>
      </c>
      <c r="F285" s="234" t="s">
        <v>446</v>
      </c>
      <c r="G285" s="232"/>
      <c r="H285" s="235">
        <v>22.5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189</v>
      </c>
      <c r="AU285" s="241" t="s">
        <v>78</v>
      </c>
      <c r="AV285" s="11" t="s">
        <v>78</v>
      </c>
      <c r="AW285" s="11" t="s">
        <v>31</v>
      </c>
      <c r="AX285" s="11" t="s">
        <v>68</v>
      </c>
      <c r="AY285" s="241" t="s">
        <v>130</v>
      </c>
    </row>
    <row r="286" spans="2:51" s="13" customFormat="1" ht="12">
      <c r="B286" s="253"/>
      <c r="C286" s="254"/>
      <c r="D286" s="215" t="s">
        <v>189</v>
      </c>
      <c r="E286" s="255" t="s">
        <v>1</v>
      </c>
      <c r="F286" s="256" t="s">
        <v>425</v>
      </c>
      <c r="G286" s="254"/>
      <c r="H286" s="255" t="s">
        <v>1</v>
      </c>
      <c r="I286" s="257"/>
      <c r="J286" s="254"/>
      <c r="K286" s="254"/>
      <c r="L286" s="258"/>
      <c r="M286" s="259"/>
      <c r="N286" s="260"/>
      <c r="O286" s="260"/>
      <c r="P286" s="260"/>
      <c r="Q286" s="260"/>
      <c r="R286" s="260"/>
      <c r="S286" s="260"/>
      <c r="T286" s="261"/>
      <c r="AT286" s="262" t="s">
        <v>189</v>
      </c>
      <c r="AU286" s="262" t="s">
        <v>78</v>
      </c>
      <c r="AV286" s="13" t="s">
        <v>76</v>
      </c>
      <c r="AW286" s="13" t="s">
        <v>31</v>
      </c>
      <c r="AX286" s="13" t="s">
        <v>68</v>
      </c>
      <c r="AY286" s="262" t="s">
        <v>130</v>
      </c>
    </row>
    <row r="287" spans="2:51" s="11" customFormat="1" ht="12">
      <c r="B287" s="231"/>
      <c r="C287" s="232"/>
      <c r="D287" s="215" t="s">
        <v>189</v>
      </c>
      <c r="E287" s="233" t="s">
        <v>1</v>
      </c>
      <c r="F287" s="234" t="s">
        <v>426</v>
      </c>
      <c r="G287" s="232"/>
      <c r="H287" s="235">
        <v>10.5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189</v>
      </c>
      <c r="AU287" s="241" t="s">
        <v>78</v>
      </c>
      <c r="AV287" s="11" t="s">
        <v>78</v>
      </c>
      <c r="AW287" s="11" t="s">
        <v>31</v>
      </c>
      <c r="AX287" s="11" t="s">
        <v>68</v>
      </c>
      <c r="AY287" s="241" t="s">
        <v>130</v>
      </c>
    </row>
    <row r="288" spans="2:51" s="13" customFormat="1" ht="12">
      <c r="B288" s="253"/>
      <c r="C288" s="254"/>
      <c r="D288" s="215" t="s">
        <v>189</v>
      </c>
      <c r="E288" s="255" t="s">
        <v>1</v>
      </c>
      <c r="F288" s="256" t="s">
        <v>427</v>
      </c>
      <c r="G288" s="254"/>
      <c r="H288" s="255" t="s">
        <v>1</v>
      </c>
      <c r="I288" s="257"/>
      <c r="J288" s="254"/>
      <c r="K288" s="254"/>
      <c r="L288" s="258"/>
      <c r="M288" s="259"/>
      <c r="N288" s="260"/>
      <c r="O288" s="260"/>
      <c r="P288" s="260"/>
      <c r="Q288" s="260"/>
      <c r="R288" s="260"/>
      <c r="S288" s="260"/>
      <c r="T288" s="261"/>
      <c r="AT288" s="262" t="s">
        <v>189</v>
      </c>
      <c r="AU288" s="262" t="s">
        <v>78</v>
      </c>
      <c r="AV288" s="13" t="s">
        <v>76</v>
      </c>
      <c r="AW288" s="13" t="s">
        <v>31</v>
      </c>
      <c r="AX288" s="13" t="s">
        <v>68</v>
      </c>
      <c r="AY288" s="262" t="s">
        <v>130</v>
      </c>
    </row>
    <row r="289" spans="2:51" s="11" customFormat="1" ht="12">
      <c r="B289" s="231"/>
      <c r="C289" s="232"/>
      <c r="D289" s="215" t="s">
        <v>189</v>
      </c>
      <c r="E289" s="233" t="s">
        <v>1</v>
      </c>
      <c r="F289" s="234" t="s">
        <v>447</v>
      </c>
      <c r="G289" s="232"/>
      <c r="H289" s="235">
        <v>35.5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189</v>
      </c>
      <c r="AU289" s="241" t="s">
        <v>78</v>
      </c>
      <c r="AV289" s="11" t="s">
        <v>78</v>
      </c>
      <c r="AW289" s="11" t="s">
        <v>31</v>
      </c>
      <c r="AX289" s="11" t="s">
        <v>68</v>
      </c>
      <c r="AY289" s="241" t="s">
        <v>130</v>
      </c>
    </row>
    <row r="290" spans="2:51" s="13" customFormat="1" ht="12">
      <c r="B290" s="253"/>
      <c r="C290" s="254"/>
      <c r="D290" s="215" t="s">
        <v>189</v>
      </c>
      <c r="E290" s="255" t="s">
        <v>1</v>
      </c>
      <c r="F290" s="256" t="s">
        <v>429</v>
      </c>
      <c r="G290" s="254"/>
      <c r="H290" s="255" t="s">
        <v>1</v>
      </c>
      <c r="I290" s="257"/>
      <c r="J290" s="254"/>
      <c r="K290" s="254"/>
      <c r="L290" s="258"/>
      <c r="M290" s="259"/>
      <c r="N290" s="260"/>
      <c r="O290" s="260"/>
      <c r="P290" s="260"/>
      <c r="Q290" s="260"/>
      <c r="R290" s="260"/>
      <c r="S290" s="260"/>
      <c r="T290" s="261"/>
      <c r="AT290" s="262" t="s">
        <v>189</v>
      </c>
      <c r="AU290" s="262" t="s">
        <v>78</v>
      </c>
      <c r="AV290" s="13" t="s">
        <v>76</v>
      </c>
      <c r="AW290" s="13" t="s">
        <v>31</v>
      </c>
      <c r="AX290" s="13" t="s">
        <v>68</v>
      </c>
      <c r="AY290" s="262" t="s">
        <v>130</v>
      </c>
    </row>
    <row r="291" spans="2:51" s="11" customFormat="1" ht="12">
      <c r="B291" s="231"/>
      <c r="C291" s="232"/>
      <c r="D291" s="215" t="s">
        <v>189</v>
      </c>
      <c r="E291" s="233" t="s">
        <v>1</v>
      </c>
      <c r="F291" s="234" t="s">
        <v>448</v>
      </c>
      <c r="G291" s="232"/>
      <c r="H291" s="235">
        <v>45.5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189</v>
      </c>
      <c r="AU291" s="241" t="s">
        <v>78</v>
      </c>
      <c r="AV291" s="11" t="s">
        <v>78</v>
      </c>
      <c r="AW291" s="11" t="s">
        <v>31</v>
      </c>
      <c r="AX291" s="11" t="s">
        <v>68</v>
      </c>
      <c r="AY291" s="241" t="s">
        <v>130</v>
      </c>
    </row>
    <row r="292" spans="2:51" s="12" customFormat="1" ht="12">
      <c r="B292" s="242"/>
      <c r="C292" s="243"/>
      <c r="D292" s="215" t="s">
        <v>189</v>
      </c>
      <c r="E292" s="244" t="s">
        <v>1</v>
      </c>
      <c r="F292" s="245" t="s">
        <v>193</v>
      </c>
      <c r="G292" s="243"/>
      <c r="H292" s="246">
        <v>148.5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189</v>
      </c>
      <c r="AU292" s="252" t="s">
        <v>78</v>
      </c>
      <c r="AV292" s="12" t="s">
        <v>174</v>
      </c>
      <c r="AW292" s="12" t="s">
        <v>31</v>
      </c>
      <c r="AX292" s="12" t="s">
        <v>76</v>
      </c>
      <c r="AY292" s="252" t="s">
        <v>130</v>
      </c>
    </row>
    <row r="293" spans="2:65" s="1" customFormat="1" ht="16.5" customHeight="1">
      <c r="B293" s="36"/>
      <c r="C293" s="221" t="s">
        <v>449</v>
      </c>
      <c r="D293" s="221" t="s">
        <v>178</v>
      </c>
      <c r="E293" s="222" t="s">
        <v>450</v>
      </c>
      <c r="F293" s="223" t="s">
        <v>451</v>
      </c>
      <c r="G293" s="224" t="s">
        <v>198</v>
      </c>
      <c r="H293" s="225">
        <v>178.2</v>
      </c>
      <c r="I293" s="226"/>
      <c r="J293" s="227">
        <f>ROUND(I293*H293,2)</f>
        <v>0</v>
      </c>
      <c r="K293" s="223" t="s">
        <v>138</v>
      </c>
      <c r="L293" s="228"/>
      <c r="M293" s="229" t="s">
        <v>1</v>
      </c>
      <c r="N293" s="230" t="s">
        <v>39</v>
      </c>
      <c r="O293" s="77"/>
      <c r="P293" s="212">
        <f>O293*H293</f>
        <v>0</v>
      </c>
      <c r="Q293" s="212">
        <v>0.00017</v>
      </c>
      <c r="R293" s="212">
        <f>Q293*H293</f>
        <v>0.030294</v>
      </c>
      <c r="S293" s="212">
        <v>0</v>
      </c>
      <c r="T293" s="213">
        <f>S293*H293</f>
        <v>0</v>
      </c>
      <c r="AR293" s="15" t="s">
        <v>408</v>
      </c>
      <c r="AT293" s="15" t="s">
        <v>178</v>
      </c>
      <c r="AU293" s="15" t="s">
        <v>78</v>
      </c>
      <c r="AY293" s="15" t="s">
        <v>130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5" t="s">
        <v>76</v>
      </c>
      <c r="BK293" s="214">
        <f>ROUND(I293*H293,2)</f>
        <v>0</v>
      </c>
      <c r="BL293" s="15" t="s">
        <v>397</v>
      </c>
      <c r="BM293" s="15" t="s">
        <v>452</v>
      </c>
    </row>
    <row r="294" spans="2:47" s="1" customFormat="1" ht="12">
      <c r="B294" s="36"/>
      <c r="C294" s="37"/>
      <c r="D294" s="215" t="s">
        <v>141</v>
      </c>
      <c r="E294" s="37"/>
      <c r="F294" s="216" t="s">
        <v>451</v>
      </c>
      <c r="G294" s="37"/>
      <c r="H294" s="37"/>
      <c r="I294" s="129"/>
      <c r="J294" s="37"/>
      <c r="K294" s="37"/>
      <c r="L294" s="41"/>
      <c r="M294" s="217"/>
      <c r="N294" s="77"/>
      <c r="O294" s="77"/>
      <c r="P294" s="77"/>
      <c r="Q294" s="77"/>
      <c r="R294" s="77"/>
      <c r="S294" s="77"/>
      <c r="T294" s="78"/>
      <c r="AT294" s="15" t="s">
        <v>141</v>
      </c>
      <c r="AU294" s="15" t="s">
        <v>78</v>
      </c>
    </row>
    <row r="295" spans="2:51" s="11" customFormat="1" ht="12">
      <c r="B295" s="231"/>
      <c r="C295" s="232"/>
      <c r="D295" s="215" t="s">
        <v>189</v>
      </c>
      <c r="E295" s="232"/>
      <c r="F295" s="234" t="s">
        <v>453</v>
      </c>
      <c r="G295" s="232"/>
      <c r="H295" s="235">
        <v>178.2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189</v>
      </c>
      <c r="AU295" s="241" t="s">
        <v>78</v>
      </c>
      <c r="AV295" s="11" t="s">
        <v>78</v>
      </c>
      <c r="AW295" s="11" t="s">
        <v>4</v>
      </c>
      <c r="AX295" s="11" t="s">
        <v>76</v>
      </c>
      <c r="AY295" s="241" t="s">
        <v>130</v>
      </c>
    </row>
    <row r="296" spans="2:65" s="1" customFormat="1" ht="16.5" customHeight="1">
      <c r="B296" s="36"/>
      <c r="C296" s="203" t="s">
        <v>454</v>
      </c>
      <c r="D296" s="203" t="s">
        <v>134</v>
      </c>
      <c r="E296" s="204" t="s">
        <v>455</v>
      </c>
      <c r="F296" s="205" t="s">
        <v>456</v>
      </c>
      <c r="G296" s="206" t="s">
        <v>258</v>
      </c>
      <c r="H296" s="207">
        <v>4</v>
      </c>
      <c r="I296" s="208"/>
      <c r="J296" s="209">
        <f>ROUND(I296*H296,2)</f>
        <v>0</v>
      </c>
      <c r="K296" s="205" t="s">
        <v>138</v>
      </c>
      <c r="L296" s="41"/>
      <c r="M296" s="210" t="s">
        <v>1</v>
      </c>
      <c r="N296" s="211" t="s">
        <v>39</v>
      </c>
      <c r="O296" s="77"/>
      <c r="P296" s="212">
        <f>O296*H296</f>
        <v>0</v>
      </c>
      <c r="Q296" s="212">
        <v>0</v>
      </c>
      <c r="R296" s="212">
        <f>Q296*H296</f>
        <v>0</v>
      </c>
      <c r="S296" s="212">
        <v>0</v>
      </c>
      <c r="T296" s="213">
        <f>S296*H296</f>
        <v>0</v>
      </c>
      <c r="AR296" s="15" t="s">
        <v>397</v>
      </c>
      <c r="AT296" s="15" t="s">
        <v>134</v>
      </c>
      <c r="AU296" s="15" t="s">
        <v>78</v>
      </c>
      <c r="AY296" s="15" t="s">
        <v>130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5" t="s">
        <v>76</v>
      </c>
      <c r="BK296" s="214">
        <f>ROUND(I296*H296,2)</f>
        <v>0</v>
      </c>
      <c r="BL296" s="15" t="s">
        <v>397</v>
      </c>
      <c r="BM296" s="15" t="s">
        <v>457</v>
      </c>
    </row>
    <row r="297" spans="2:47" s="1" customFormat="1" ht="12">
      <c r="B297" s="36"/>
      <c r="C297" s="37"/>
      <c r="D297" s="215" t="s">
        <v>141</v>
      </c>
      <c r="E297" s="37"/>
      <c r="F297" s="216" t="s">
        <v>458</v>
      </c>
      <c r="G297" s="37"/>
      <c r="H297" s="37"/>
      <c r="I297" s="129"/>
      <c r="J297" s="37"/>
      <c r="K297" s="37"/>
      <c r="L297" s="41"/>
      <c r="M297" s="217"/>
      <c r="N297" s="77"/>
      <c r="O297" s="77"/>
      <c r="P297" s="77"/>
      <c r="Q297" s="77"/>
      <c r="R297" s="77"/>
      <c r="S297" s="77"/>
      <c r="T297" s="78"/>
      <c r="AT297" s="15" t="s">
        <v>141</v>
      </c>
      <c r="AU297" s="15" t="s">
        <v>78</v>
      </c>
    </row>
    <row r="298" spans="2:51" s="11" customFormat="1" ht="12">
      <c r="B298" s="231"/>
      <c r="C298" s="232"/>
      <c r="D298" s="215" t="s">
        <v>189</v>
      </c>
      <c r="E298" s="233" t="s">
        <v>1</v>
      </c>
      <c r="F298" s="234" t="s">
        <v>459</v>
      </c>
      <c r="G298" s="232"/>
      <c r="H298" s="235">
        <v>4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189</v>
      </c>
      <c r="AU298" s="241" t="s">
        <v>78</v>
      </c>
      <c r="AV298" s="11" t="s">
        <v>78</v>
      </c>
      <c r="AW298" s="11" t="s">
        <v>31</v>
      </c>
      <c r="AX298" s="11" t="s">
        <v>76</v>
      </c>
      <c r="AY298" s="241" t="s">
        <v>130</v>
      </c>
    </row>
    <row r="299" spans="2:65" s="1" customFormat="1" ht="16.5" customHeight="1">
      <c r="B299" s="36"/>
      <c r="C299" s="221" t="s">
        <v>460</v>
      </c>
      <c r="D299" s="221" t="s">
        <v>178</v>
      </c>
      <c r="E299" s="222" t="s">
        <v>461</v>
      </c>
      <c r="F299" s="223" t="s">
        <v>462</v>
      </c>
      <c r="G299" s="224" t="s">
        <v>258</v>
      </c>
      <c r="H299" s="225">
        <v>4</v>
      </c>
      <c r="I299" s="226"/>
      <c r="J299" s="227">
        <f>ROUND(I299*H299,2)</f>
        <v>0</v>
      </c>
      <c r="K299" s="223" t="s">
        <v>138</v>
      </c>
      <c r="L299" s="228"/>
      <c r="M299" s="229" t="s">
        <v>1</v>
      </c>
      <c r="N299" s="230" t="s">
        <v>39</v>
      </c>
      <c r="O299" s="77"/>
      <c r="P299" s="212">
        <f>O299*H299</f>
        <v>0</v>
      </c>
      <c r="Q299" s="212">
        <v>0.0001</v>
      </c>
      <c r="R299" s="212">
        <f>Q299*H299</f>
        <v>0.0004</v>
      </c>
      <c r="S299" s="212">
        <v>0</v>
      </c>
      <c r="T299" s="213">
        <f>S299*H299</f>
        <v>0</v>
      </c>
      <c r="AR299" s="15" t="s">
        <v>408</v>
      </c>
      <c r="AT299" s="15" t="s">
        <v>178</v>
      </c>
      <c r="AU299" s="15" t="s">
        <v>78</v>
      </c>
      <c r="AY299" s="15" t="s">
        <v>130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5" t="s">
        <v>76</v>
      </c>
      <c r="BK299" s="214">
        <f>ROUND(I299*H299,2)</f>
        <v>0</v>
      </c>
      <c r="BL299" s="15" t="s">
        <v>397</v>
      </c>
      <c r="BM299" s="15" t="s">
        <v>463</v>
      </c>
    </row>
    <row r="300" spans="2:47" s="1" customFormat="1" ht="12">
      <c r="B300" s="36"/>
      <c r="C300" s="37"/>
      <c r="D300" s="215" t="s">
        <v>141</v>
      </c>
      <c r="E300" s="37"/>
      <c r="F300" s="216" t="s">
        <v>462</v>
      </c>
      <c r="G300" s="37"/>
      <c r="H300" s="37"/>
      <c r="I300" s="129"/>
      <c r="J300" s="37"/>
      <c r="K300" s="37"/>
      <c r="L300" s="41"/>
      <c r="M300" s="217"/>
      <c r="N300" s="77"/>
      <c r="O300" s="77"/>
      <c r="P300" s="77"/>
      <c r="Q300" s="77"/>
      <c r="R300" s="77"/>
      <c r="S300" s="77"/>
      <c r="T300" s="78"/>
      <c r="AT300" s="15" t="s">
        <v>141</v>
      </c>
      <c r="AU300" s="15" t="s">
        <v>78</v>
      </c>
    </row>
    <row r="301" spans="2:47" s="1" customFormat="1" ht="12">
      <c r="B301" s="36"/>
      <c r="C301" s="37"/>
      <c r="D301" s="215" t="s">
        <v>464</v>
      </c>
      <c r="E301" s="37"/>
      <c r="F301" s="263" t="s">
        <v>465</v>
      </c>
      <c r="G301" s="37"/>
      <c r="H301" s="37"/>
      <c r="I301" s="129"/>
      <c r="J301" s="37"/>
      <c r="K301" s="37"/>
      <c r="L301" s="41"/>
      <c r="M301" s="217"/>
      <c r="N301" s="77"/>
      <c r="O301" s="77"/>
      <c r="P301" s="77"/>
      <c r="Q301" s="77"/>
      <c r="R301" s="77"/>
      <c r="S301" s="77"/>
      <c r="T301" s="78"/>
      <c r="AT301" s="15" t="s">
        <v>464</v>
      </c>
      <c r="AU301" s="15" t="s">
        <v>78</v>
      </c>
    </row>
    <row r="302" spans="2:65" s="1" customFormat="1" ht="16.5" customHeight="1">
      <c r="B302" s="36"/>
      <c r="C302" s="203" t="s">
        <v>466</v>
      </c>
      <c r="D302" s="203" t="s">
        <v>134</v>
      </c>
      <c r="E302" s="204" t="s">
        <v>467</v>
      </c>
      <c r="F302" s="205" t="s">
        <v>468</v>
      </c>
      <c r="G302" s="206" t="s">
        <v>258</v>
      </c>
      <c r="H302" s="207">
        <v>6</v>
      </c>
      <c r="I302" s="208"/>
      <c r="J302" s="209">
        <f>ROUND(I302*H302,2)</f>
        <v>0</v>
      </c>
      <c r="K302" s="205" t="s">
        <v>138</v>
      </c>
      <c r="L302" s="41"/>
      <c r="M302" s="210" t="s">
        <v>1</v>
      </c>
      <c r="N302" s="211" t="s">
        <v>39</v>
      </c>
      <c r="O302" s="77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15" t="s">
        <v>397</v>
      </c>
      <c r="AT302" s="15" t="s">
        <v>134</v>
      </c>
      <c r="AU302" s="15" t="s">
        <v>78</v>
      </c>
      <c r="AY302" s="15" t="s">
        <v>130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5" t="s">
        <v>76</v>
      </c>
      <c r="BK302" s="214">
        <f>ROUND(I302*H302,2)</f>
        <v>0</v>
      </c>
      <c r="BL302" s="15" t="s">
        <v>397</v>
      </c>
      <c r="BM302" s="15" t="s">
        <v>469</v>
      </c>
    </row>
    <row r="303" spans="2:47" s="1" customFormat="1" ht="12">
      <c r="B303" s="36"/>
      <c r="C303" s="37"/>
      <c r="D303" s="215" t="s">
        <v>141</v>
      </c>
      <c r="E303" s="37"/>
      <c r="F303" s="216" t="s">
        <v>470</v>
      </c>
      <c r="G303" s="37"/>
      <c r="H303" s="37"/>
      <c r="I303" s="129"/>
      <c r="J303" s="37"/>
      <c r="K303" s="37"/>
      <c r="L303" s="41"/>
      <c r="M303" s="217"/>
      <c r="N303" s="77"/>
      <c r="O303" s="77"/>
      <c r="P303" s="77"/>
      <c r="Q303" s="77"/>
      <c r="R303" s="77"/>
      <c r="S303" s="77"/>
      <c r="T303" s="78"/>
      <c r="AT303" s="15" t="s">
        <v>141</v>
      </c>
      <c r="AU303" s="15" t="s">
        <v>78</v>
      </c>
    </row>
    <row r="304" spans="2:51" s="11" customFormat="1" ht="12">
      <c r="B304" s="231"/>
      <c r="C304" s="232"/>
      <c r="D304" s="215" t="s">
        <v>189</v>
      </c>
      <c r="E304" s="233" t="s">
        <v>1</v>
      </c>
      <c r="F304" s="234" t="s">
        <v>471</v>
      </c>
      <c r="G304" s="232"/>
      <c r="H304" s="235">
        <v>6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189</v>
      </c>
      <c r="AU304" s="241" t="s">
        <v>78</v>
      </c>
      <c r="AV304" s="11" t="s">
        <v>78</v>
      </c>
      <c r="AW304" s="11" t="s">
        <v>31</v>
      </c>
      <c r="AX304" s="11" t="s">
        <v>76</v>
      </c>
      <c r="AY304" s="241" t="s">
        <v>130</v>
      </c>
    </row>
    <row r="305" spans="2:65" s="1" customFormat="1" ht="16.5" customHeight="1">
      <c r="B305" s="36"/>
      <c r="C305" s="221" t="s">
        <v>472</v>
      </c>
      <c r="D305" s="221" t="s">
        <v>178</v>
      </c>
      <c r="E305" s="222" t="s">
        <v>473</v>
      </c>
      <c r="F305" s="223" t="s">
        <v>474</v>
      </c>
      <c r="G305" s="224" t="s">
        <v>258</v>
      </c>
      <c r="H305" s="225">
        <v>6</v>
      </c>
      <c r="I305" s="226"/>
      <c r="J305" s="227">
        <f>ROUND(I305*H305,2)</f>
        <v>0</v>
      </c>
      <c r="K305" s="223" t="s">
        <v>138</v>
      </c>
      <c r="L305" s="228"/>
      <c r="M305" s="229" t="s">
        <v>1</v>
      </c>
      <c r="N305" s="230" t="s">
        <v>39</v>
      </c>
      <c r="O305" s="77"/>
      <c r="P305" s="212">
        <f>O305*H305</f>
        <v>0</v>
      </c>
      <c r="Q305" s="212">
        <v>0.0001</v>
      </c>
      <c r="R305" s="212">
        <f>Q305*H305</f>
        <v>0.0006000000000000001</v>
      </c>
      <c r="S305" s="212">
        <v>0</v>
      </c>
      <c r="T305" s="213">
        <f>S305*H305</f>
        <v>0</v>
      </c>
      <c r="AR305" s="15" t="s">
        <v>408</v>
      </c>
      <c r="AT305" s="15" t="s">
        <v>178</v>
      </c>
      <c r="AU305" s="15" t="s">
        <v>78</v>
      </c>
      <c r="AY305" s="15" t="s">
        <v>130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5" t="s">
        <v>76</v>
      </c>
      <c r="BK305" s="214">
        <f>ROUND(I305*H305,2)</f>
        <v>0</v>
      </c>
      <c r="BL305" s="15" t="s">
        <v>397</v>
      </c>
      <c r="BM305" s="15" t="s">
        <v>475</v>
      </c>
    </row>
    <row r="306" spans="2:47" s="1" customFormat="1" ht="12">
      <c r="B306" s="36"/>
      <c r="C306" s="37"/>
      <c r="D306" s="215" t="s">
        <v>141</v>
      </c>
      <c r="E306" s="37"/>
      <c r="F306" s="216" t="s">
        <v>474</v>
      </c>
      <c r="G306" s="37"/>
      <c r="H306" s="37"/>
      <c r="I306" s="129"/>
      <c r="J306" s="37"/>
      <c r="K306" s="37"/>
      <c r="L306" s="41"/>
      <c r="M306" s="217"/>
      <c r="N306" s="77"/>
      <c r="O306" s="77"/>
      <c r="P306" s="77"/>
      <c r="Q306" s="77"/>
      <c r="R306" s="77"/>
      <c r="S306" s="77"/>
      <c r="T306" s="78"/>
      <c r="AT306" s="15" t="s">
        <v>141</v>
      </c>
      <c r="AU306" s="15" t="s">
        <v>78</v>
      </c>
    </row>
    <row r="307" spans="2:47" s="1" customFormat="1" ht="12">
      <c r="B307" s="36"/>
      <c r="C307" s="37"/>
      <c r="D307" s="215" t="s">
        <v>464</v>
      </c>
      <c r="E307" s="37"/>
      <c r="F307" s="263" t="s">
        <v>465</v>
      </c>
      <c r="G307" s="37"/>
      <c r="H307" s="37"/>
      <c r="I307" s="129"/>
      <c r="J307" s="37"/>
      <c r="K307" s="37"/>
      <c r="L307" s="41"/>
      <c r="M307" s="217"/>
      <c r="N307" s="77"/>
      <c r="O307" s="77"/>
      <c r="P307" s="77"/>
      <c r="Q307" s="77"/>
      <c r="R307" s="77"/>
      <c r="S307" s="77"/>
      <c r="T307" s="78"/>
      <c r="AT307" s="15" t="s">
        <v>464</v>
      </c>
      <c r="AU307" s="15" t="s">
        <v>78</v>
      </c>
    </row>
    <row r="308" spans="2:65" s="1" customFormat="1" ht="16.5" customHeight="1">
      <c r="B308" s="36"/>
      <c r="C308" s="203" t="s">
        <v>476</v>
      </c>
      <c r="D308" s="203" t="s">
        <v>134</v>
      </c>
      <c r="E308" s="204" t="s">
        <v>477</v>
      </c>
      <c r="F308" s="205" t="s">
        <v>478</v>
      </c>
      <c r="G308" s="206" t="s">
        <v>258</v>
      </c>
      <c r="H308" s="207">
        <v>10</v>
      </c>
      <c r="I308" s="208"/>
      <c r="J308" s="209">
        <f>ROUND(I308*H308,2)</f>
        <v>0</v>
      </c>
      <c r="K308" s="205" t="s">
        <v>138</v>
      </c>
      <c r="L308" s="41"/>
      <c r="M308" s="210" t="s">
        <v>1</v>
      </c>
      <c r="N308" s="211" t="s">
        <v>39</v>
      </c>
      <c r="O308" s="77"/>
      <c r="P308" s="212">
        <f>O308*H308</f>
        <v>0</v>
      </c>
      <c r="Q308" s="212">
        <v>0</v>
      </c>
      <c r="R308" s="212">
        <f>Q308*H308</f>
        <v>0</v>
      </c>
      <c r="S308" s="212">
        <v>4.8E-05</v>
      </c>
      <c r="T308" s="213">
        <f>S308*H308</f>
        <v>0.00048</v>
      </c>
      <c r="AR308" s="15" t="s">
        <v>397</v>
      </c>
      <c r="AT308" s="15" t="s">
        <v>134</v>
      </c>
      <c r="AU308" s="15" t="s">
        <v>78</v>
      </c>
      <c r="AY308" s="15" t="s">
        <v>130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5" t="s">
        <v>76</v>
      </c>
      <c r="BK308" s="214">
        <f>ROUND(I308*H308,2)</f>
        <v>0</v>
      </c>
      <c r="BL308" s="15" t="s">
        <v>397</v>
      </c>
      <c r="BM308" s="15" t="s">
        <v>479</v>
      </c>
    </row>
    <row r="309" spans="2:47" s="1" customFormat="1" ht="12">
      <c r="B309" s="36"/>
      <c r="C309" s="37"/>
      <c r="D309" s="215" t="s">
        <v>141</v>
      </c>
      <c r="E309" s="37"/>
      <c r="F309" s="216" t="s">
        <v>480</v>
      </c>
      <c r="G309" s="37"/>
      <c r="H309" s="37"/>
      <c r="I309" s="129"/>
      <c r="J309" s="37"/>
      <c r="K309" s="37"/>
      <c r="L309" s="41"/>
      <c r="M309" s="217"/>
      <c r="N309" s="77"/>
      <c r="O309" s="77"/>
      <c r="P309" s="77"/>
      <c r="Q309" s="77"/>
      <c r="R309" s="77"/>
      <c r="S309" s="77"/>
      <c r="T309" s="78"/>
      <c r="AT309" s="15" t="s">
        <v>141</v>
      </c>
      <c r="AU309" s="15" t="s">
        <v>78</v>
      </c>
    </row>
    <row r="310" spans="2:65" s="1" customFormat="1" ht="16.5" customHeight="1">
      <c r="B310" s="36"/>
      <c r="C310" s="203" t="s">
        <v>481</v>
      </c>
      <c r="D310" s="203" t="s">
        <v>134</v>
      </c>
      <c r="E310" s="204" t="s">
        <v>482</v>
      </c>
      <c r="F310" s="205" t="s">
        <v>483</v>
      </c>
      <c r="G310" s="206" t="s">
        <v>258</v>
      </c>
      <c r="H310" s="207">
        <v>12</v>
      </c>
      <c r="I310" s="208"/>
      <c r="J310" s="209">
        <f>ROUND(I310*H310,2)</f>
        <v>0</v>
      </c>
      <c r="K310" s="205" t="s">
        <v>138</v>
      </c>
      <c r="L310" s="41"/>
      <c r="M310" s="210" t="s">
        <v>1</v>
      </c>
      <c r="N310" s="211" t="s">
        <v>39</v>
      </c>
      <c r="O310" s="77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AR310" s="15" t="s">
        <v>397</v>
      </c>
      <c r="AT310" s="15" t="s">
        <v>134</v>
      </c>
      <c r="AU310" s="15" t="s">
        <v>78</v>
      </c>
      <c r="AY310" s="15" t="s">
        <v>130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15" t="s">
        <v>76</v>
      </c>
      <c r="BK310" s="214">
        <f>ROUND(I310*H310,2)</f>
        <v>0</v>
      </c>
      <c r="BL310" s="15" t="s">
        <v>397</v>
      </c>
      <c r="BM310" s="15" t="s">
        <v>484</v>
      </c>
    </row>
    <row r="311" spans="2:47" s="1" customFormat="1" ht="12">
      <c r="B311" s="36"/>
      <c r="C311" s="37"/>
      <c r="D311" s="215" t="s">
        <v>141</v>
      </c>
      <c r="E311" s="37"/>
      <c r="F311" s="216" t="s">
        <v>485</v>
      </c>
      <c r="G311" s="37"/>
      <c r="H311" s="37"/>
      <c r="I311" s="129"/>
      <c r="J311" s="37"/>
      <c r="K311" s="37"/>
      <c r="L311" s="41"/>
      <c r="M311" s="217"/>
      <c r="N311" s="77"/>
      <c r="O311" s="77"/>
      <c r="P311" s="77"/>
      <c r="Q311" s="77"/>
      <c r="R311" s="77"/>
      <c r="S311" s="77"/>
      <c r="T311" s="78"/>
      <c r="AT311" s="15" t="s">
        <v>141</v>
      </c>
      <c r="AU311" s="15" t="s">
        <v>78</v>
      </c>
    </row>
    <row r="312" spans="2:65" s="1" customFormat="1" ht="16.5" customHeight="1">
      <c r="B312" s="36"/>
      <c r="C312" s="221" t="s">
        <v>486</v>
      </c>
      <c r="D312" s="221" t="s">
        <v>178</v>
      </c>
      <c r="E312" s="222" t="s">
        <v>487</v>
      </c>
      <c r="F312" s="223" t="s">
        <v>488</v>
      </c>
      <c r="G312" s="224" t="s">
        <v>258</v>
      </c>
      <c r="H312" s="225">
        <v>12</v>
      </c>
      <c r="I312" s="226"/>
      <c r="J312" s="227">
        <f>ROUND(I312*H312,2)</f>
        <v>0</v>
      </c>
      <c r="K312" s="223" t="s">
        <v>138</v>
      </c>
      <c r="L312" s="228"/>
      <c r="M312" s="229" t="s">
        <v>1</v>
      </c>
      <c r="N312" s="230" t="s">
        <v>39</v>
      </c>
      <c r="O312" s="77"/>
      <c r="P312" s="212">
        <f>O312*H312</f>
        <v>0</v>
      </c>
      <c r="Q312" s="212">
        <v>6E-05</v>
      </c>
      <c r="R312" s="212">
        <f>Q312*H312</f>
        <v>0.00072</v>
      </c>
      <c r="S312" s="212">
        <v>0</v>
      </c>
      <c r="T312" s="213">
        <f>S312*H312</f>
        <v>0</v>
      </c>
      <c r="AR312" s="15" t="s">
        <v>408</v>
      </c>
      <c r="AT312" s="15" t="s">
        <v>178</v>
      </c>
      <c r="AU312" s="15" t="s">
        <v>78</v>
      </c>
      <c r="AY312" s="15" t="s">
        <v>130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15" t="s">
        <v>76</v>
      </c>
      <c r="BK312" s="214">
        <f>ROUND(I312*H312,2)</f>
        <v>0</v>
      </c>
      <c r="BL312" s="15" t="s">
        <v>397</v>
      </c>
      <c r="BM312" s="15" t="s">
        <v>489</v>
      </c>
    </row>
    <row r="313" spans="2:47" s="1" customFormat="1" ht="12">
      <c r="B313" s="36"/>
      <c r="C313" s="37"/>
      <c r="D313" s="215" t="s">
        <v>141</v>
      </c>
      <c r="E313" s="37"/>
      <c r="F313" s="216" t="s">
        <v>488</v>
      </c>
      <c r="G313" s="37"/>
      <c r="H313" s="37"/>
      <c r="I313" s="129"/>
      <c r="J313" s="37"/>
      <c r="K313" s="37"/>
      <c r="L313" s="41"/>
      <c r="M313" s="217"/>
      <c r="N313" s="77"/>
      <c r="O313" s="77"/>
      <c r="P313" s="77"/>
      <c r="Q313" s="77"/>
      <c r="R313" s="77"/>
      <c r="S313" s="77"/>
      <c r="T313" s="78"/>
      <c r="AT313" s="15" t="s">
        <v>141</v>
      </c>
      <c r="AU313" s="15" t="s">
        <v>78</v>
      </c>
    </row>
    <row r="314" spans="2:65" s="1" customFormat="1" ht="16.5" customHeight="1">
      <c r="B314" s="36"/>
      <c r="C314" s="203" t="s">
        <v>490</v>
      </c>
      <c r="D314" s="203" t="s">
        <v>134</v>
      </c>
      <c r="E314" s="204" t="s">
        <v>491</v>
      </c>
      <c r="F314" s="205" t="s">
        <v>492</v>
      </c>
      <c r="G314" s="206" t="s">
        <v>258</v>
      </c>
      <c r="H314" s="207">
        <v>10</v>
      </c>
      <c r="I314" s="208"/>
      <c r="J314" s="209">
        <f>ROUND(I314*H314,2)</f>
        <v>0</v>
      </c>
      <c r="K314" s="205" t="s">
        <v>138</v>
      </c>
      <c r="L314" s="41"/>
      <c r="M314" s="210" t="s">
        <v>1</v>
      </c>
      <c r="N314" s="211" t="s">
        <v>39</v>
      </c>
      <c r="O314" s="77"/>
      <c r="P314" s="212">
        <f>O314*H314</f>
        <v>0</v>
      </c>
      <c r="Q314" s="212">
        <v>0</v>
      </c>
      <c r="R314" s="212">
        <f>Q314*H314</f>
        <v>0</v>
      </c>
      <c r="S314" s="212">
        <v>0</v>
      </c>
      <c r="T314" s="213">
        <f>S314*H314</f>
        <v>0</v>
      </c>
      <c r="AR314" s="15" t="s">
        <v>397</v>
      </c>
      <c r="AT314" s="15" t="s">
        <v>134</v>
      </c>
      <c r="AU314" s="15" t="s">
        <v>78</v>
      </c>
      <c r="AY314" s="15" t="s">
        <v>130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5" t="s">
        <v>76</v>
      </c>
      <c r="BK314" s="214">
        <f>ROUND(I314*H314,2)</f>
        <v>0</v>
      </c>
      <c r="BL314" s="15" t="s">
        <v>397</v>
      </c>
      <c r="BM314" s="15" t="s">
        <v>493</v>
      </c>
    </row>
    <row r="315" spans="2:47" s="1" customFormat="1" ht="12">
      <c r="B315" s="36"/>
      <c r="C315" s="37"/>
      <c r="D315" s="215" t="s">
        <v>141</v>
      </c>
      <c r="E315" s="37"/>
      <c r="F315" s="216" t="s">
        <v>494</v>
      </c>
      <c r="G315" s="37"/>
      <c r="H315" s="37"/>
      <c r="I315" s="129"/>
      <c r="J315" s="37"/>
      <c r="K315" s="37"/>
      <c r="L315" s="41"/>
      <c r="M315" s="217"/>
      <c r="N315" s="77"/>
      <c r="O315" s="77"/>
      <c r="P315" s="77"/>
      <c r="Q315" s="77"/>
      <c r="R315" s="77"/>
      <c r="S315" s="77"/>
      <c r="T315" s="78"/>
      <c r="AT315" s="15" t="s">
        <v>141</v>
      </c>
      <c r="AU315" s="15" t="s">
        <v>78</v>
      </c>
    </row>
    <row r="316" spans="2:65" s="1" customFormat="1" ht="16.5" customHeight="1">
      <c r="B316" s="36"/>
      <c r="C316" s="203" t="s">
        <v>495</v>
      </c>
      <c r="D316" s="203" t="s">
        <v>134</v>
      </c>
      <c r="E316" s="204" t="s">
        <v>496</v>
      </c>
      <c r="F316" s="205" t="s">
        <v>497</v>
      </c>
      <c r="G316" s="206" t="s">
        <v>258</v>
      </c>
      <c r="H316" s="207">
        <v>9</v>
      </c>
      <c r="I316" s="208"/>
      <c r="J316" s="209">
        <f>ROUND(I316*H316,2)</f>
        <v>0</v>
      </c>
      <c r="K316" s="205" t="s">
        <v>138</v>
      </c>
      <c r="L316" s="41"/>
      <c r="M316" s="210" t="s">
        <v>1</v>
      </c>
      <c r="N316" s="211" t="s">
        <v>39</v>
      </c>
      <c r="O316" s="77"/>
      <c r="P316" s="212">
        <f>O316*H316</f>
        <v>0</v>
      </c>
      <c r="Q316" s="212">
        <v>0</v>
      </c>
      <c r="R316" s="212">
        <f>Q316*H316</f>
        <v>0</v>
      </c>
      <c r="S316" s="212">
        <v>0.0013</v>
      </c>
      <c r="T316" s="213">
        <f>S316*H316</f>
        <v>0.011699999999999999</v>
      </c>
      <c r="AR316" s="15" t="s">
        <v>397</v>
      </c>
      <c r="AT316" s="15" t="s">
        <v>134</v>
      </c>
      <c r="AU316" s="15" t="s">
        <v>78</v>
      </c>
      <c r="AY316" s="15" t="s">
        <v>130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5" t="s">
        <v>76</v>
      </c>
      <c r="BK316" s="214">
        <f>ROUND(I316*H316,2)</f>
        <v>0</v>
      </c>
      <c r="BL316" s="15" t="s">
        <v>397</v>
      </c>
      <c r="BM316" s="15" t="s">
        <v>498</v>
      </c>
    </row>
    <row r="317" spans="2:47" s="1" customFormat="1" ht="12">
      <c r="B317" s="36"/>
      <c r="C317" s="37"/>
      <c r="D317" s="215" t="s">
        <v>141</v>
      </c>
      <c r="E317" s="37"/>
      <c r="F317" s="216" t="s">
        <v>499</v>
      </c>
      <c r="G317" s="37"/>
      <c r="H317" s="37"/>
      <c r="I317" s="129"/>
      <c r="J317" s="37"/>
      <c r="K317" s="37"/>
      <c r="L317" s="41"/>
      <c r="M317" s="217"/>
      <c r="N317" s="77"/>
      <c r="O317" s="77"/>
      <c r="P317" s="77"/>
      <c r="Q317" s="77"/>
      <c r="R317" s="77"/>
      <c r="S317" s="77"/>
      <c r="T317" s="78"/>
      <c r="AT317" s="15" t="s">
        <v>141</v>
      </c>
      <c r="AU317" s="15" t="s">
        <v>78</v>
      </c>
    </row>
    <row r="318" spans="2:51" s="11" customFormat="1" ht="12">
      <c r="B318" s="231"/>
      <c r="C318" s="232"/>
      <c r="D318" s="215" t="s">
        <v>189</v>
      </c>
      <c r="E318" s="233" t="s">
        <v>1</v>
      </c>
      <c r="F318" s="234" t="s">
        <v>500</v>
      </c>
      <c r="G318" s="232"/>
      <c r="H318" s="235">
        <v>9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189</v>
      </c>
      <c r="AU318" s="241" t="s">
        <v>78</v>
      </c>
      <c r="AV318" s="11" t="s">
        <v>78</v>
      </c>
      <c r="AW318" s="11" t="s">
        <v>31</v>
      </c>
      <c r="AX318" s="11" t="s">
        <v>76</v>
      </c>
      <c r="AY318" s="241" t="s">
        <v>130</v>
      </c>
    </row>
    <row r="319" spans="2:65" s="1" customFormat="1" ht="16.5" customHeight="1">
      <c r="B319" s="36"/>
      <c r="C319" s="203" t="s">
        <v>501</v>
      </c>
      <c r="D319" s="203" t="s">
        <v>134</v>
      </c>
      <c r="E319" s="204" t="s">
        <v>502</v>
      </c>
      <c r="F319" s="205" t="s">
        <v>503</v>
      </c>
      <c r="G319" s="206" t="s">
        <v>258</v>
      </c>
      <c r="H319" s="207">
        <v>11</v>
      </c>
      <c r="I319" s="208"/>
      <c r="J319" s="209">
        <f>ROUND(I319*H319,2)</f>
        <v>0</v>
      </c>
      <c r="K319" s="205" t="s">
        <v>138</v>
      </c>
      <c r="L319" s="41"/>
      <c r="M319" s="210" t="s">
        <v>1</v>
      </c>
      <c r="N319" s="211" t="s">
        <v>39</v>
      </c>
      <c r="O319" s="77"/>
      <c r="P319" s="212">
        <f>O319*H319</f>
        <v>0</v>
      </c>
      <c r="Q319" s="212">
        <v>0</v>
      </c>
      <c r="R319" s="212">
        <f>Q319*H319</f>
        <v>0</v>
      </c>
      <c r="S319" s="212">
        <v>0</v>
      </c>
      <c r="T319" s="213">
        <f>S319*H319</f>
        <v>0</v>
      </c>
      <c r="AR319" s="15" t="s">
        <v>397</v>
      </c>
      <c r="AT319" s="15" t="s">
        <v>134</v>
      </c>
      <c r="AU319" s="15" t="s">
        <v>78</v>
      </c>
      <c r="AY319" s="15" t="s">
        <v>130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5" t="s">
        <v>76</v>
      </c>
      <c r="BK319" s="214">
        <f>ROUND(I319*H319,2)</f>
        <v>0</v>
      </c>
      <c r="BL319" s="15" t="s">
        <v>397</v>
      </c>
      <c r="BM319" s="15" t="s">
        <v>504</v>
      </c>
    </row>
    <row r="320" spans="2:47" s="1" customFormat="1" ht="12">
      <c r="B320" s="36"/>
      <c r="C320" s="37"/>
      <c r="D320" s="215" t="s">
        <v>141</v>
      </c>
      <c r="E320" s="37"/>
      <c r="F320" s="216" t="s">
        <v>505</v>
      </c>
      <c r="G320" s="37"/>
      <c r="H320" s="37"/>
      <c r="I320" s="129"/>
      <c r="J320" s="37"/>
      <c r="K320" s="37"/>
      <c r="L320" s="41"/>
      <c r="M320" s="217"/>
      <c r="N320" s="77"/>
      <c r="O320" s="77"/>
      <c r="P320" s="77"/>
      <c r="Q320" s="77"/>
      <c r="R320" s="77"/>
      <c r="S320" s="77"/>
      <c r="T320" s="78"/>
      <c r="AT320" s="15" t="s">
        <v>141</v>
      </c>
      <c r="AU320" s="15" t="s">
        <v>78</v>
      </c>
    </row>
    <row r="321" spans="2:65" s="1" customFormat="1" ht="16.5" customHeight="1">
      <c r="B321" s="36"/>
      <c r="C321" s="221" t="s">
        <v>506</v>
      </c>
      <c r="D321" s="221" t="s">
        <v>178</v>
      </c>
      <c r="E321" s="222" t="s">
        <v>507</v>
      </c>
      <c r="F321" s="223" t="s">
        <v>508</v>
      </c>
      <c r="G321" s="224" t="s">
        <v>258</v>
      </c>
      <c r="H321" s="225">
        <v>11</v>
      </c>
      <c r="I321" s="226"/>
      <c r="J321" s="227">
        <f>ROUND(I321*H321,2)</f>
        <v>0</v>
      </c>
      <c r="K321" s="223" t="s">
        <v>138</v>
      </c>
      <c r="L321" s="228"/>
      <c r="M321" s="229" t="s">
        <v>1</v>
      </c>
      <c r="N321" s="230" t="s">
        <v>39</v>
      </c>
      <c r="O321" s="77"/>
      <c r="P321" s="212">
        <f>O321*H321</f>
        <v>0</v>
      </c>
      <c r="Q321" s="212">
        <v>0.0023</v>
      </c>
      <c r="R321" s="212">
        <f>Q321*H321</f>
        <v>0.0253</v>
      </c>
      <c r="S321" s="212">
        <v>0</v>
      </c>
      <c r="T321" s="213">
        <f>S321*H321</f>
        <v>0</v>
      </c>
      <c r="AR321" s="15" t="s">
        <v>408</v>
      </c>
      <c r="AT321" s="15" t="s">
        <v>178</v>
      </c>
      <c r="AU321" s="15" t="s">
        <v>78</v>
      </c>
      <c r="AY321" s="15" t="s">
        <v>130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5" t="s">
        <v>76</v>
      </c>
      <c r="BK321" s="214">
        <f>ROUND(I321*H321,2)</f>
        <v>0</v>
      </c>
      <c r="BL321" s="15" t="s">
        <v>397</v>
      </c>
      <c r="BM321" s="15" t="s">
        <v>509</v>
      </c>
    </row>
    <row r="322" spans="2:47" s="1" customFormat="1" ht="12">
      <c r="B322" s="36"/>
      <c r="C322" s="37"/>
      <c r="D322" s="215" t="s">
        <v>141</v>
      </c>
      <c r="E322" s="37"/>
      <c r="F322" s="216" t="s">
        <v>510</v>
      </c>
      <c r="G322" s="37"/>
      <c r="H322" s="37"/>
      <c r="I322" s="129"/>
      <c r="J322" s="37"/>
      <c r="K322" s="37"/>
      <c r="L322" s="41"/>
      <c r="M322" s="217"/>
      <c r="N322" s="77"/>
      <c r="O322" s="77"/>
      <c r="P322" s="77"/>
      <c r="Q322" s="77"/>
      <c r="R322" s="77"/>
      <c r="S322" s="77"/>
      <c r="T322" s="78"/>
      <c r="AT322" s="15" t="s">
        <v>141</v>
      </c>
      <c r="AU322" s="15" t="s">
        <v>78</v>
      </c>
    </row>
    <row r="323" spans="2:65" s="1" customFormat="1" ht="16.5" customHeight="1">
      <c r="B323" s="36"/>
      <c r="C323" s="203" t="s">
        <v>511</v>
      </c>
      <c r="D323" s="203" t="s">
        <v>134</v>
      </c>
      <c r="E323" s="204" t="s">
        <v>512</v>
      </c>
      <c r="F323" s="205" t="s">
        <v>513</v>
      </c>
      <c r="G323" s="206" t="s">
        <v>258</v>
      </c>
      <c r="H323" s="207">
        <v>1</v>
      </c>
      <c r="I323" s="208"/>
      <c r="J323" s="209">
        <f>ROUND(I323*H323,2)</f>
        <v>0</v>
      </c>
      <c r="K323" s="205" t="s">
        <v>138</v>
      </c>
      <c r="L323" s="41"/>
      <c r="M323" s="210" t="s">
        <v>1</v>
      </c>
      <c r="N323" s="211" t="s">
        <v>39</v>
      </c>
      <c r="O323" s="77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5" t="s">
        <v>397</v>
      </c>
      <c r="AT323" s="15" t="s">
        <v>134</v>
      </c>
      <c r="AU323" s="15" t="s">
        <v>78</v>
      </c>
      <c r="AY323" s="15" t="s">
        <v>130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5" t="s">
        <v>76</v>
      </c>
      <c r="BK323" s="214">
        <f>ROUND(I323*H323,2)</f>
        <v>0</v>
      </c>
      <c r="BL323" s="15" t="s">
        <v>397</v>
      </c>
      <c r="BM323" s="15" t="s">
        <v>514</v>
      </c>
    </row>
    <row r="324" spans="2:47" s="1" customFormat="1" ht="12">
      <c r="B324" s="36"/>
      <c r="C324" s="37"/>
      <c r="D324" s="215" t="s">
        <v>141</v>
      </c>
      <c r="E324" s="37"/>
      <c r="F324" s="216" t="s">
        <v>515</v>
      </c>
      <c r="G324" s="37"/>
      <c r="H324" s="37"/>
      <c r="I324" s="129"/>
      <c r="J324" s="37"/>
      <c r="K324" s="37"/>
      <c r="L324" s="41"/>
      <c r="M324" s="217"/>
      <c r="N324" s="77"/>
      <c r="O324" s="77"/>
      <c r="P324" s="77"/>
      <c r="Q324" s="77"/>
      <c r="R324" s="77"/>
      <c r="S324" s="77"/>
      <c r="T324" s="78"/>
      <c r="AT324" s="15" t="s">
        <v>141</v>
      </c>
      <c r="AU324" s="15" t="s">
        <v>78</v>
      </c>
    </row>
    <row r="325" spans="2:65" s="1" customFormat="1" ht="16.5" customHeight="1">
      <c r="B325" s="36"/>
      <c r="C325" s="203" t="s">
        <v>516</v>
      </c>
      <c r="D325" s="203" t="s">
        <v>134</v>
      </c>
      <c r="E325" s="204" t="s">
        <v>517</v>
      </c>
      <c r="F325" s="205" t="s">
        <v>518</v>
      </c>
      <c r="G325" s="206" t="s">
        <v>173</v>
      </c>
      <c r="H325" s="207">
        <v>0.073</v>
      </c>
      <c r="I325" s="208"/>
      <c r="J325" s="209">
        <f>ROUND(I325*H325,2)</f>
        <v>0</v>
      </c>
      <c r="K325" s="205" t="s">
        <v>138</v>
      </c>
      <c r="L325" s="41"/>
      <c r="M325" s="210" t="s">
        <v>1</v>
      </c>
      <c r="N325" s="211" t="s">
        <v>39</v>
      </c>
      <c r="O325" s="77"/>
      <c r="P325" s="212">
        <f>O325*H325</f>
        <v>0</v>
      </c>
      <c r="Q325" s="212">
        <v>0</v>
      </c>
      <c r="R325" s="212">
        <f>Q325*H325</f>
        <v>0</v>
      </c>
      <c r="S325" s="212">
        <v>0</v>
      </c>
      <c r="T325" s="213">
        <f>S325*H325</f>
        <v>0</v>
      </c>
      <c r="AR325" s="15" t="s">
        <v>397</v>
      </c>
      <c r="AT325" s="15" t="s">
        <v>134</v>
      </c>
      <c r="AU325" s="15" t="s">
        <v>78</v>
      </c>
      <c r="AY325" s="15" t="s">
        <v>130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5" t="s">
        <v>76</v>
      </c>
      <c r="BK325" s="214">
        <f>ROUND(I325*H325,2)</f>
        <v>0</v>
      </c>
      <c r="BL325" s="15" t="s">
        <v>397</v>
      </c>
      <c r="BM325" s="15" t="s">
        <v>519</v>
      </c>
    </row>
    <row r="326" spans="2:47" s="1" customFormat="1" ht="12">
      <c r="B326" s="36"/>
      <c r="C326" s="37"/>
      <c r="D326" s="215" t="s">
        <v>141</v>
      </c>
      <c r="E326" s="37"/>
      <c r="F326" s="216" t="s">
        <v>520</v>
      </c>
      <c r="G326" s="37"/>
      <c r="H326" s="37"/>
      <c r="I326" s="129"/>
      <c r="J326" s="37"/>
      <c r="K326" s="37"/>
      <c r="L326" s="41"/>
      <c r="M326" s="217"/>
      <c r="N326" s="77"/>
      <c r="O326" s="77"/>
      <c r="P326" s="77"/>
      <c r="Q326" s="77"/>
      <c r="R326" s="77"/>
      <c r="S326" s="77"/>
      <c r="T326" s="78"/>
      <c r="AT326" s="15" t="s">
        <v>141</v>
      </c>
      <c r="AU326" s="15" t="s">
        <v>78</v>
      </c>
    </row>
    <row r="327" spans="2:65" s="1" customFormat="1" ht="16.5" customHeight="1">
      <c r="B327" s="36"/>
      <c r="C327" s="203" t="s">
        <v>521</v>
      </c>
      <c r="D327" s="203" t="s">
        <v>134</v>
      </c>
      <c r="E327" s="204" t="s">
        <v>522</v>
      </c>
      <c r="F327" s="205" t="s">
        <v>523</v>
      </c>
      <c r="G327" s="206" t="s">
        <v>173</v>
      </c>
      <c r="H327" s="207">
        <v>0.073</v>
      </c>
      <c r="I327" s="208"/>
      <c r="J327" s="209">
        <f>ROUND(I327*H327,2)</f>
        <v>0</v>
      </c>
      <c r="K327" s="205" t="s">
        <v>138</v>
      </c>
      <c r="L327" s="41"/>
      <c r="M327" s="210" t="s">
        <v>1</v>
      </c>
      <c r="N327" s="211" t="s">
        <v>39</v>
      </c>
      <c r="O327" s="77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15" t="s">
        <v>397</v>
      </c>
      <c r="AT327" s="15" t="s">
        <v>134</v>
      </c>
      <c r="AU327" s="15" t="s">
        <v>78</v>
      </c>
      <c r="AY327" s="15" t="s">
        <v>130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76</v>
      </c>
      <c r="BK327" s="214">
        <f>ROUND(I327*H327,2)</f>
        <v>0</v>
      </c>
      <c r="BL327" s="15" t="s">
        <v>397</v>
      </c>
      <c r="BM327" s="15" t="s">
        <v>524</v>
      </c>
    </row>
    <row r="328" spans="2:47" s="1" customFormat="1" ht="12">
      <c r="B328" s="36"/>
      <c r="C328" s="37"/>
      <c r="D328" s="215" t="s">
        <v>141</v>
      </c>
      <c r="E328" s="37"/>
      <c r="F328" s="216" t="s">
        <v>525</v>
      </c>
      <c r="G328" s="37"/>
      <c r="H328" s="37"/>
      <c r="I328" s="129"/>
      <c r="J328" s="37"/>
      <c r="K328" s="37"/>
      <c r="L328" s="41"/>
      <c r="M328" s="217"/>
      <c r="N328" s="77"/>
      <c r="O328" s="77"/>
      <c r="P328" s="77"/>
      <c r="Q328" s="77"/>
      <c r="R328" s="77"/>
      <c r="S328" s="77"/>
      <c r="T328" s="78"/>
      <c r="AT328" s="15" t="s">
        <v>141</v>
      </c>
      <c r="AU328" s="15" t="s">
        <v>78</v>
      </c>
    </row>
    <row r="329" spans="2:65" s="1" customFormat="1" ht="16.5" customHeight="1">
      <c r="B329" s="36"/>
      <c r="C329" s="203" t="s">
        <v>526</v>
      </c>
      <c r="D329" s="203" t="s">
        <v>134</v>
      </c>
      <c r="E329" s="204" t="s">
        <v>527</v>
      </c>
      <c r="F329" s="205" t="s">
        <v>528</v>
      </c>
      <c r="G329" s="206" t="s">
        <v>173</v>
      </c>
      <c r="H329" s="207">
        <v>0.073</v>
      </c>
      <c r="I329" s="208"/>
      <c r="J329" s="209">
        <f>ROUND(I329*H329,2)</f>
        <v>0</v>
      </c>
      <c r="K329" s="205" t="s">
        <v>138</v>
      </c>
      <c r="L329" s="41"/>
      <c r="M329" s="210" t="s">
        <v>1</v>
      </c>
      <c r="N329" s="211" t="s">
        <v>39</v>
      </c>
      <c r="O329" s="77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5" t="s">
        <v>397</v>
      </c>
      <c r="AT329" s="15" t="s">
        <v>134</v>
      </c>
      <c r="AU329" s="15" t="s">
        <v>78</v>
      </c>
      <c r="AY329" s="15" t="s">
        <v>130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5" t="s">
        <v>76</v>
      </c>
      <c r="BK329" s="214">
        <f>ROUND(I329*H329,2)</f>
        <v>0</v>
      </c>
      <c r="BL329" s="15" t="s">
        <v>397</v>
      </c>
      <c r="BM329" s="15" t="s">
        <v>529</v>
      </c>
    </row>
    <row r="330" spans="2:47" s="1" customFormat="1" ht="12">
      <c r="B330" s="36"/>
      <c r="C330" s="37"/>
      <c r="D330" s="215" t="s">
        <v>141</v>
      </c>
      <c r="E330" s="37"/>
      <c r="F330" s="216" t="s">
        <v>530</v>
      </c>
      <c r="G330" s="37"/>
      <c r="H330" s="37"/>
      <c r="I330" s="129"/>
      <c r="J330" s="37"/>
      <c r="K330" s="37"/>
      <c r="L330" s="41"/>
      <c r="M330" s="217"/>
      <c r="N330" s="77"/>
      <c r="O330" s="77"/>
      <c r="P330" s="77"/>
      <c r="Q330" s="77"/>
      <c r="R330" s="77"/>
      <c r="S330" s="77"/>
      <c r="T330" s="78"/>
      <c r="AT330" s="15" t="s">
        <v>141</v>
      </c>
      <c r="AU330" s="15" t="s">
        <v>78</v>
      </c>
    </row>
    <row r="331" spans="2:63" s="10" customFormat="1" ht="22.8" customHeight="1">
      <c r="B331" s="187"/>
      <c r="C331" s="188"/>
      <c r="D331" s="189" t="s">
        <v>67</v>
      </c>
      <c r="E331" s="201" t="s">
        <v>531</v>
      </c>
      <c r="F331" s="201" t="s">
        <v>532</v>
      </c>
      <c r="G331" s="188"/>
      <c r="H331" s="188"/>
      <c r="I331" s="191"/>
      <c r="J331" s="202">
        <f>BK331</f>
        <v>0</v>
      </c>
      <c r="K331" s="188"/>
      <c r="L331" s="193"/>
      <c r="M331" s="194"/>
      <c r="N331" s="195"/>
      <c r="O331" s="195"/>
      <c r="P331" s="196">
        <f>SUM(P332:P346)</f>
        <v>0</v>
      </c>
      <c r="Q331" s="195"/>
      <c r="R331" s="196">
        <f>SUM(R332:R346)</f>
        <v>0.582929</v>
      </c>
      <c r="S331" s="195"/>
      <c r="T331" s="197">
        <f>SUM(T332:T346)</f>
        <v>0</v>
      </c>
      <c r="AR331" s="198" t="s">
        <v>78</v>
      </c>
      <c r="AT331" s="199" t="s">
        <v>67</v>
      </c>
      <c r="AU331" s="199" t="s">
        <v>76</v>
      </c>
      <c r="AY331" s="198" t="s">
        <v>130</v>
      </c>
      <c r="BK331" s="200">
        <f>SUM(BK332:BK346)</f>
        <v>0</v>
      </c>
    </row>
    <row r="332" spans="2:65" s="1" customFormat="1" ht="16.5" customHeight="1">
      <c r="B332" s="36"/>
      <c r="C332" s="203" t="s">
        <v>533</v>
      </c>
      <c r="D332" s="203" t="s">
        <v>134</v>
      </c>
      <c r="E332" s="204" t="s">
        <v>534</v>
      </c>
      <c r="F332" s="205" t="s">
        <v>535</v>
      </c>
      <c r="G332" s="206" t="s">
        <v>186</v>
      </c>
      <c r="H332" s="207">
        <v>11.9</v>
      </c>
      <c r="I332" s="208"/>
      <c r="J332" s="209">
        <f>ROUND(I332*H332,2)</f>
        <v>0</v>
      </c>
      <c r="K332" s="205" t="s">
        <v>138</v>
      </c>
      <c r="L332" s="41"/>
      <c r="M332" s="210" t="s">
        <v>1</v>
      </c>
      <c r="N332" s="211" t="s">
        <v>39</v>
      </c>
      <c r="O332" s="77"/>
      <c r="P332" s="212">
        <f>O332*H332</f>
        <v>0</v>
      </c>
      <c r="Q332" s="212">
        <v>0.0441</v>
      </c>
      <c r="R332" s="212">
        <f>Q332*H332</f>
        <v>0.52479</v>
      </c>
      <c r="S332" s="212">
        <v>0</v>
      </c>
      <c r="T332" s="213">
        <f>S332*H332</f>
        <v>0</v>
      </c>
      <c r="AR332" s="15" t="s">
        <v>397</v>
      </c>
      <c r="AT332" s="15" t="s">
        <v>134</v>
      </c>
      <c r="AU332" s="15" t="s">
        <v>78</v>
      </c>
      <c r="AY332" s="15" t="s">
        <v>130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5" t="s">
        <v>76</v>
      </c>
      <c r="BK332" s="214">
        <f>ROUND(I332*H332,2)</f>
        <v>0</v>
      </c>
      <c r="BL332" s="15" t="s">
        <v>397</v>
      </c>
      <c r="BM332" s="15" t="s">
        <v>536</v>
      </c>
    </row>
    <row r="333" spans="2:47" s="1" customFormat="1" ht="12">
      <c r="B333" s="36"/>
      <c r="C333" s="37"/>
      <c r="D333" s="215" t="s">
        <v>141</v>
      </c>
      <c r="E333" s="37"/>
      <c r="F333" s="216" t="s">
        <v>537</v>
      </c>
      <c r="G333" s="37"/>
      <c r="H333" s="37"/>
      <c r="I333" s="129"/>
      <c r="J333" s="37"/>
      <c r="K333" s="37"/>
      <c r="L333" s="41"/>
      <c r="M333" s="217"/>
      <c r="N333" s="77"/>
      <c r="O333" s="77"/>
      <c r="P333" s="77"/>
      <c r="Q333" s="77"/>
      <c r="R333" s="77"/>
      <c r="S333" s="77"/>
      <c r="T333" s="78"/>
      <c r="AT333" s="15" t="s">
        <v>141</v>
      </c>
      <c r="AU333" s="15" t="s">
        <v>78</v>
      </c>
    </row>
    <row r="334" spans="2:51" s="11" customFormat="1" ht="12">
      <c r="B334" s="231"/>
      <c r="C334" s="232"/>
      <c r="D334" s="215" t="s">
        <v>189</v>
      </c>
      <c r="E334" s="233" t="s">
        <v>1</v>
      </c>
      <c r="F334" s="234" t="s">
        <v>538</v>
      </c>
      <c r="G334" s="232"/>
      <c r="H334" s="235">
        <v>11.9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189</v>
      </c>
      <c r="AU334" s="241" t="s">
        <v>78</v>
      </c>
      <c r="AV334" s="11" t="s">
        <v>78</v>
      </c>
      <c r="AW334" s="11" t="s">
        <v>31</v>
      </c>
      <c r="AX334" s="11" t="s">
        <v>76</v>
      </c>
      <c r="AY334" s="241" t="s">
        <v>130</v>
      </c>
    </row>
    <row r="335" spans="2:65" s="1" customFormat="1" ht="16.5" customHeight="1">
      <c r="B335" s="36"/>
      <c r="C335" s="203" t="s">
        <v>539</v>
      </c>
      <c r="D335" s="203" t="s">
        <v>134</v>
      </c>
      <c r="E335" s="204" t="s">
        <v>540</v>
      </c>
      <c r="F335" s="205" t="s">
        <v>541</v>
      </c>
      <c r="G335" s="206" t="s">
        <v>198</v>
      </c>
      <c r="H335" s="207">
        <v>5.3</v>
      </c>
      <c r="I335" s="208"/>
      <c r="J335" s="209">
        <f>ROUND(I335*H335,2)</f>
        <v>0</v>
      </c>
      <c r="K335" s="205" t="s">
        <v>138</v>
      </c>
      <c r="L335" s="41"/>
      <c r="M335" s="210" t="s">
        <v>1</v>
      </c>
      <c r="N335" s="211" t="s">
        <v>39</v>
      </c>
      <c r="O335" s="77"/>
      <c r="P335" s="212">
        <f>O335*H335</f>
        <v>0</v>
      </c>
      <c r="Q335" s="212">
        <v>0.00693</v>
      </c>
      <c r="R335" s="212">
        <f>Q335*H335</f>
        <v>0.036729</v>
      </c>
      <c r="S335" s="212">
        <v>0</v>
      </c>
      <c r="T335" s="213">
        <f>S335*H335</f>
        <v>0</v>
      </c>
      <c r="AR335" s="15" t="s">
        <v>397</v>
      </c>
      <c r="AT335" s="15" t="s">
        <v>134</v>
      </c>
      <c r="AU335" s="15" t="s">
        <v>78</v>
      </c>
      <c r="AY335" s="15" t="s">
        <v>130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5" t="s">
        <v>76</v>
      </c>
      <c r="BK335" s="214">
        <f>ROUND(I335*H335,2)</f>
        <v>0</v>
      </c>
      <c r="BL335" s="15" t="s">
        <v>397</v>
      </c>
      <c r="BM335" s="15" t="s">
        <v>542</v>
      </c>
    </row>
    <row r="336" spans="2:47" s="1" customFormat="1" ht="12">
      <c r="B336" s="36"/>
      <c r="C336" s="37"/>
      <c r="D336" s="215" t="s">
        <v>141</v>
      </c>
      <c r="E336" s="37"/>
      <c r="F336" s="216" t="s">
        <v>543</v>
      </c>
      <c r="G336" s="37"/>
      <c r="H336" s="37"/>
      <c r="I336" s="129"/>
      <c r="J336" s="37"/>
      <c r="K336" s="37"/>
      <c r="L336" s="41"/>
      <c r="M336" s="217"/>
      <c r="N336" s="77"/>
      <c r="O336" s="77"/>
      <c r="P336" s="77"/>
      <c r="Q336" s="77"/>
      <c r="R336" s="77"/>
      <c r="S336" s="77"/>
      <c r="T336" s="78"/>
      <c r="AT336" s="15" t="s">
        <v>141</v>
      </c>
      <c r="AU336" s="15" t="s">
        <v>78</v>
      </c>
    </row>
    <row r="337" spans="2:65" s="1" customFormat="1" ht="16.5" customHeight="1">
      <c r="B337" s="36"/>
      <c r="C337" s="203" t="s">
        <v>544</v>
      </c>
      <c r="D337" s="203" t="s">
        <v>134</v>
      </c>
      <c r="E337" s="204" t="s">
        <v>545</v>
      </c>
      <c r="F337" s="205" t="s">
        <v>546</v>
      </c>
      <c r="G337" s="206" t="s">
        <v>258</v>
      </c>
      <c r="H337" s="207">
        <v>1</v>
      </c>
      <c r="I337" s="208"/>
      <c r="J337" s="209">
        <f>ROUND(I337*H337,2)</f>
        <v>0</v>
      </c>
      <c r="K337" s="205" t="s">
        <v>138</v>
      </c>
      <c r="L337" s="41"/>
      <c r="M337" s="210" t="s">
        <v>1</v>
      </c>
      <c r="N337" s="211" t="s">
        <v>39</v>
      </c>
      <c r="O337" s="77"/>
      <c r="P337" s="212">
        <f>O337*H337</f>
        <v>0</v>
      </c>
      <c r="Q337" s="212">
        <v>0.00022</v>
      </c>
      <c r="R337" s="212">
        <f>Q337*H337</f>
        <v>0.00022</v>
      </c>
      <c r="S337" s="212">
        <v>0</v>
      </c>
      <c r="T337" s="213">
        <f>S337*H337</f>
        <v>0</v>
      </c>
      <c r="AR337" s="15" t="s">
        <v>397</v>
      </c>
      <c r="AT337" s="15" t="s">
        <v>134</v>
      </c>
      <c r="AU337" s="15" t="s">
        <v>78</v>
      </c>
      <c r="AY337" s="15" t="s">
        <v>130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5" t="s">
        <v>76</v>
      </c>
      <c r="BK337" s="214">
        <f>ROUND(I337*H337,2)</f>
        <v>0</v>
      </c>
      <c r="BL337" s="15" t="s">
        <v>397</v>
      </c>
      <c r="BM337" s="15" t="s">
        <v>547</v>
      </c>
    </row>
    <row r="338" spans="2:47" s="1" customFormat="1" ht="12">
      <c r="B338" s="36"/>
      <c r="C338" s="37"/>
      <c r="D338" s="215" t="s">
        <v>141</v>
      </c>
      <c r="E338" s="37"/>
      <c r="F338" s="216" t="s">
        <v>548</v>
      </c>
      <c r="G338" s="37"/>
      <c r="H338" s="37"/>
      <c r="I338" s="129"/>
      <c r="J338" s="37"/>
      <c r="K338" s="37"/>
      <c r="L338" s="41"/>
      <c r="M338" s="217"/>
      <c r="N338" s="77"/>
      <c r="O338" s="77"/>
      <c r="P338" s="77"/>
      <c r="Q338" s="77"/>
      <c r="R338" s="77"/>
      <c r="S338" s="77"/>
      <c r="T338" s="78"/>
      <c r="AT338" s="15" t="s">
        <v>141</v>
      </c>
      <c r="AU338" s="15" t="s">
        <v>78</v>
      </c>
    </row>
    <row r="339" spans="2:65" s="1" customFormat="1" ht="16.5" customHeight="1">
      <c r="B339" s="36"/>
      <c r="C339" s="221" t="s">
        <v>549</v>
      </c>
      <c r="D339" s="221" t="s">
        <v>178</v>
      </c>
      <c r="E339" s="222" t="s">
        <v>550</v>
      </c>
      <c r="F339" s="223" t="s">
        <v>551</v>
      </c>
      <c r="G339" s="224" t="s">
        <v>258</v>
      </c>
      <c r="H339" s="225">
        <v>1</v>
      </c>
      <c r="I339" s="226"/>
      <c r="J339" s="227">
        <f>ROUND(I339*H339,2)</f>
        <v>0</v>
      </c>
      <c r="K339" s="223" t="s">
        <v>138</v>
      </c>
      <c r="L339" s="228"/>
      <c r="M339" s="229" t="s">
        <v>1</v>
      </c>
      <c r="N339" s="230" t="s">
        <v>39</v>
      </c>
      <c r="O339" s="77"/>
      <c r="P339" s="212">
        <f>O339*H339</f>
        <v>0</v>
      </c>
      <c r="Q339" s="212">
        <v>0.02119</v>
      </c>
      <c r="R339" s="212">
        <f>Q339*H339</f>
        <v>0.02119</v>
      </c>
      <c r="S339" s="212">
        <v>0</v>
      </c>
      <c r="T339" s="213">
        <f>S339*H339</f>
        <v>0</v>
      </c>
      <c r="AR339" s="15" t="s">
        <v>408</v>
      </c>
      <c r="AT339" s="15" t="s">
        <v>178</v>
      </c>
      <c r="AU339" s="15" t="s">
        <v>78</v>
      </c>
      <c r="AY339" s="15" t="s">
        <v>130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5" t="s">
        <v>76</v>
      </c>
      <c r="BK339" s="214">
        <f>ROUND(I339*H339,2)</f>
        <v>0</v>
      </c>
      <c r="BL339" s="15" t="s">
        <v>397</v>
      </c>
      <c r="BM339" s="15" t="s">
        <v>552</v>
      </c>
    </row>
    <row r="340" spans="2:47" s="1" customFormat="1" ht="12">
      <c r="B340" s="36"/>
      <c r="C340" s="37"/>
      <c r="D340" s="215" t="s">
        <v>141</v>
      </c>
      <c r="E340" s="37"/>
      <c r="F340" s="216" t="s">
        <v>551</v>
      </c>
      <c r="G340" s="37"/>
      <c r="H340" s="37"/>
      <c r="I340" s="129"/>
      <c r="J340" s="37"/>
      <c r="K340" s="37"/>
      <c r="L340" s="41"/>
      <c r="M340" s="217"/>
      <c r="N340" s="77"/>
      <c r="O340" s="77"/>
      <c r="P340" s="77"/>
      <c r="Q340" s="77"/>
      <c r="R340" s="77"/>
      <c r="S340" s="77"/>
      <c r="T340" s="78"/>
      <c r="AT340" s="15" t="s">
        <v>141</v>
      </c>
      <c r="AU340" s="15" t="s">
        <v>78</v>
      </c>
    </row>
    <row r="341" spans="2:65" s="1" customFormat="1" ht="16.5" customHeight="1">
      <c r="B341" s="36"/>
      <c r="C341" s="203" t="s">
        <v>553</v>
      </c>
      <c r="D341" s="203" t="s">
        <v>134</v>
      </c>
      <c r="E341" s="204" t="s">
        <v>554</v>
      </c>
      <c r="F341" s="205" t="s">
        <v>555</v>
      </c>
      <c r="G341" s="206" t="s">
        <v>173</v>
      </c>
      <c r="H341" s="207">
        <v>0.583</v>
      </c>
      <c r="I341" s="208"/>
      <c r="J341" s="209">
        <f>ROUND(I341*H341,2)</f>
        <v>0</v>
      </c>
      <c r="K341" s="205" t="s">
        <v>138</v>
      </c>
      <c r="L341" s="41"/>
      <c r="M341" s="210" t="s">
        <v>1</v>
      </c>
      <c r="N341" s="211" t="s">
        <v>39</v>
      </c>
      <c r="O341" s="77"/>
      <c r="P341" s="212">
        <f>O341*H341</f>
        <v>0</v>
      </c>
      <c r="Q341" s="212">
        <v>0</v>
      </c>
      <c r="R341" s="212">
        <f>Q341*H341</f>
        <v>0</v>
      </c>
      <c r="S341" s="212">
        <v>0</v>
      </c>
      <c r="T341" s="213">
        <f>S341*H341</f>
        <v>0</v>
      </c>
      <c r="AR341" s="15" t="s">
        <v>397</v>
      </c>
      <c r="AT341" s="15" t="s">
        <v>134</v>
      </c>
      <c r="AU341" s="15" t="s">
        <v>78</v>
      </c>
      <c r="AY341" s="15" t="s">
        <v>130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5" t="s">
        <v>76</v>
      </c>
      <c r="BK341" s="214">
        <f>ROUND(I341*H341,2)</f>
        <v>0</v>
      </c>
      <c r="BL341" s="15" t="s">
        <v>397</v>
      </c>
      <c r="BM341" s="15" t="s">
        <v>556</v>
      </c>
    </row>
    <row r="342" spans="2:47" s="1" customFormat="1" ht="12">
      <c r="B342" s="36"/>
      <c r="C342" s="37"/>
      <c r="D342" s="215" t="s">
        <v>141</v>
      </c>
      <c r="E342" s="37"/>
      <c r="F342" s="216" t="s">
        <v>557</v>
      </c>
      <c r="G342" s="37"/>
      <c r="H342" s="37"/>
      <c r="I342" s="129"/>
      <c r="J342" s="37"/>
      <c r="K342" s="37"/>
      <c r="L342" s="41"/>
      <c r="M342" s="217"/>
      <c r="N342" s="77"/>
      <c r="O342" s="77"/>
      <c r="P342" s="77"/>
      <c r="Q342" s="77"/>
      <c r="R342" s="77"/>
      <c r="S342" s="77"/>
      <c r="T342" s="78"/>
      <c r="AT342" s="15" t="s">
        <v>141</v>
      </c>
      <c r="AU342" s="15" t="s">
        <v>78</v>
      </c>
    </row>
    <row r="343" spans="2:65" s="1" customFormat="1" ht="16.5" customHeight="1">
      <c r="B343" s="36"/>
      <c r="C343" s="203" t="s">
        <v>558</v>
      </c>
      <c r="D343" s="203" t="s">
        <v>134</v>
      </c>
      <c r="E343" s="204" t="s">
        <v>559</v>
      </c>
      <c r="F343" s="205" t="s">
        <v>560</v>
      </c>
      <c r="G343" s="206" t="s">
        <v>173</v>
      </c>
      <c r="H343" s="207">
        <v>0.583</v>
      </c>
      <c r="I343" s="208"/>
      <c r="J343" s="209">
        <f>ROUND(I343*H343,2)</f>
        <v>0</v>
      </c>
      <c r="K343" s="205" t="s">
        <v>138</v>
      </c>
      <c r="L343" s="41"/>
      <c r="M343" s="210" t="s">
        <v>1</v>
      </c>
      <c r="N343" s="211" t="s">
        <v>39</v>
      </c>
      <c r="O343" s="77"/>
      <c r="P343" s="212">
        <f>O343*H343</f>
        <v>0</v>
      </c>
      <c r="Q343" s="212">
        <v>0</v>
      </c>
      <c r="R343" s="212">
        <f>Q343*H343</f>
        <v>0</v>
      </c>
      <c r="S343" s="212">
        <v>0</v>
      </c>
      <c r="T343" s="213">
        <f>S343*H343</f>
        <v>0</v>
      </c>
      <c r="AR343" s="15" t="s">
        <v>397</v>
      </c>
      <c r="AT343" s="15" t="s">
        <v>134</v>
      </c>
      <c r="AU343" s="15" t="s">
        <v>78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561</v>
      </c>
    </row>
    <row r="344" spans="2:47" s="1" customFormat="1" ht="12">
      <c r="B344" s="36"/>
      <c r="C344" s="37"/>
      <c r="D344" s="215" t="s">
        <v>141</v>
      </c>
      <c r="E344" s="37"/>
      <c r="F344" s="216" t="s">
        <v>562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78</v>
      </c>
    </row>
    <row r="345" spans="2:65" s="1" customFormat="1" ht="16.5" customHeight="1">
      <c r="B345" s="36"/>
      <c r="C345" s="203" t="s">
        <v>408</v>
      </c>
      <c r="D345" s="203" t="s">
        <v>134</v>
      </c>
      <c r="E345" s="204" t="s">
        <v>563</v>
      </c>
      <c r="F345" s="205" t="s">
        <v>564</v>
      </c>
      <c r="G345" s="206" t="s">
        <v>173</v>
      </c>
      <c r="H345" s="207">
        <v>0.583</v>
      </c>
      <c r="I345" s="208"/>
      <c r="J345" s="209">
        <f>ROUND(I345*H345,2)</f>
        <v>0</v>
      </c>
      <c r="K345" s="205" t="s">
        <v>138</v>
      </c>
      <c r="L345" s="41"/>
      <c r="M345" s="210" t="s">
        <v>1</v>
      </c>
      <c r="N345" s="211" t="s">
        <v>39</v>
      </c>
      <c r="O345" s="77"/>
      <c r="P345" s="212">
        <f>O345*H345</f>
        <v>0</v>
      </c>
      <c r="Q345" s="212">
        <v>0</v>
      </c>
      <c r="R345" s="212">
        <f>Q345*H345</f>
        <v>0</v>
      </c>
      <c r="S345" s="212">
        <v>0</v>
      </c>
      <c r="T345" s="213">
        <f>S345*H345</f>
        <v>0</v>
      </c>
      <c r="AR345" s="15" t="s">
        <v>397</v>
      </c>
      <c r="AT345" s="15" t="s">
        <v>134</v>
      </c>
      <c r="AU345" s="15" t="s">
        <v>78</v>
      </c>
      <c r="AY345" s="15" t="s">
        <v>130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5" t="s">
        <v>76</v>
      </c>
      <c r="BK345" s="214">
        <f>ROUND(I345*H345,2)</f>
        <v>0</v>
      </c>
      <c r="BL345" s="15" t="s">
        <v>397</v>
      </c>
      <c r="BM345" s="15" t="s">
        <v>565</v>
      </c>
    </row>
    <row r="346" spans="2:47" s="1" customFormat="1" ht="12">
      <c r="B346" s="36"/>
      <c r="C346" s="37"/>
      <c r="D346" s="215" t="s">
        <v>141</v>
      </c>
      <c r="E346" s="37"/>
      <c r="F346" s="216" t="s">
        <v>566</v>
      </c>
      <c r="G346" s="37"/>
      <c r="H346" s="37"/>
      <c r="I346" s="129"/>
      <c r="J346" s="37"/>
      <c r="K346" s="37"/>
      <c r="L346" s="41"/>
      <c r="M346" s="217"/>
      <c r="N346" s="77"/>
      <c r="O346" s="77"/>
      <c r="P346" s="77"/>
      <c r="Q346" s="77"/>
      <c r="R346" s="77"/>
      <c r="S346" s="77"/>
      <c r="T346" s="78"/>
      <c r="AT346" s="15" t="s">
        <v>141</v>
      </c>
      <c r="AU346" s="15" t="s">
        <v>78</v>
      </c>
    </row>
    <row r="347" spans="2:63" s="10" customFormat="1" ht="22.8" customHeight="1">
      <c r="B347" s="187"/>
      <c r="C347" s="188"/>
      <c r="D347" s="189" t="s">
        <v>67</v>
      </c>
      <c r="E347" s="201" t="s">
        <v>567</v>
      </c>
      <c r="F347" s="201" t="s">
        <v>568</v>
      </c>
      <c r="G347" s="188"/>
      <c r="H347" s="188"/>
      <c r="I347" s="191"/>
      <c r="J347" s="202">
        <f>BK347</f>
        <v>0</v>
      </c>
      <c r="K347" s="188"/>
      <c r="L347" s="193"/>
      <c r="M347" s="194"/>
      <c r="N347" s="195"/>
      <c r="O347" s="195"/>
      <c r="P347" s="196">
        <f>SUM(P348:P359)</f>
        <v>0</v>
      </c>
      <c r="Q347" s="195"/>
      <c r="R347" s="196">
        <f>SUM(R348:R359)</f>
        <v>0.03359</v>
      </c>
      <c r="S347" s="195"/>
      <c r="T347" s="197">
        <f>SUM(T348:T359)</f>
        <v>0</v>
      </c>
      <c r="AR347" s="198" t="s">
        <v>78</v>
      </c>
      <c r="AT347" s="199" t="s">
        <v>67</v>
      </c>
      <c r="AU347" s="199" t="s">
        <v>76</v>
      </c>
      <c r="AY347" s="198" t="s">
        <v>130</v>
      </c>
      <c r="BK347" s="200">
        <f>SUM(BK348:BK359)</f>
        <v>0</v>
      </c>
    </row>
    <row r="348" spans="2:65" s="1" customFormat="1" ht="16.5" customHeight="1">
      <c r="B348" s="36"/>
      <c r="C348" s="203" t="s">
        <v>569</v>
      </c>
      <c r="D348" s="203" t="s">
        <v>134</v>
      </c>
      <c r="E348" s="204" t="s">
        <v>570</v>
      </c>
      <c r="F348" s="205" t="s">
        <v>571</v>
      </c>
      <c r="G348" s="206" t="s">
        <v>258</v>
      </c>
      <c r="H348" s="207">
        <v>1</v>
      </c>
      <c r="I348" s="208"/>
      <c r="J348" s="209">
        <f>ROUND(I348*H348,2)</f>
        <v>0</v>
      </c>
      <c r="K348" s="205" t="s">
        <v>138</v>
      </c>
      <c r="L348" s="41"/>
      <c r="M348" s="210" t="s">
        <v>1</v>
      </c>
      <c r="N348" s="211" t="s">
        <v>39</v>
      </c>
      <c r="O348" s="77"/>
      <c r="P348" s="212">
        <f>O348*H348</f>
        <v>0</v>
      </c>
      <c r="Q348" s="212">
        <v>0.00026</v>
      </c>
      <c r="R348" s="212">
        <f>Q348*H348</f>
        <v>0.00026</v>
      </c>
      <c r="S348" s="212">
        <v>0</v>
      </c>
      <c r="T348" s="213">
        <f>S348*H348</f>
        <v>0</v>
      </c>
      <c r="AR348" s="15" t="s">
        <v>397</v>
      </c>
      <c r="AT348" s="15" t="s">
        <v>134</v>
      </c>
      <c r="AU348" s="15" t="s">
        <v>78</v>
      </c>
      <c r="AY348" s="15" t="s">
        <v>130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15" t="s">
        <v>76</v>
      </c>
      <c r="BK348" s="214">
        <f>ROUND(I348*H348,2)</f>
        <v>0</v>
      </c>
      <c r="BL348" s="15" t="s">
        <v>397</v>
      </c>
      <c r="BM348" s="15" t="s">
        <v>572</v>
      </c>
    </row>
    <row r="349" spans="2:47" s="1" customFormat="1" ht="12">
      <c r="B349" s="36"/>
      <c r="C349" s="37"/>
      <c r="D349" s="215" t="s">
        <v>141</v>
      </c>
      <c r="E349" s="37"/>
      <c r="F349" s="216" t="s">
        <v>573</v>
      </c>
      <c r="G349" s="37"/>
      <c r="H349" s="37"/>
      <c r="I349" s="129"/>
      <c r="J349" s="37"/>
      <c r="K349" s="37"/>
      <c r="L349" s="41"/>
      <c r="M349" s="217"/>
      <c r="N349" s="77"/>
      <c r="O349" s="77"/>
      <c r="P349" s="77"/>
      <c r="Q349" s="77"/>
      <c r="R349" s="77"/>
      <c r="S349" s="77"/>
      <c r="T349" s="78"/>
      <c r="AT349" s="15" t="s">
        <v>141</v>
      </c>
      <c r="AU349" s="15" t="s">
        <v>78</v>
      </c>
    </row>
    <row r="350" spans="2:65" s="1" customFormat="1" ht="16.5" customHeight="1">
      <c r="B350" s="36"/>
      <c r="C350" s="221" t="s">
        <v>574</v>
      </c>
      <c r="D350" s="221" t="s">
        <v>178</v>
      </c>
      <c r="E350" s="222" t="s">
        <v>575</v>
      </c>
      <c r="F350" s="223" t="s">
        <v>576</v>
      </c>
      <c r="G350" s="224" t="s">
        <v>186</v>
      </c>
      <c r="H350" s="225">
        <v>1</v>
      </c>
      <c r="I350" s="226"/>
      <c r="J350" s="227">
        <f>ROUND(I350*H350,2)</f>
        <v>0</v>
      </c>
      <c r="K350" s="223" t="s">
        <v>138</v>
      </c>
      <c r="L350" s="228"/>
      <c r="M350" s="229" t="s">
        <v>1</v>
      </c>
      <c r="N350" s="230" t="s">
        <v>39</v>
      </c>
      <c r="O350" s="77"/>
      <c r="P350" s="212">
        <f>O350*H350</f>
        <v>0</v>
      </c>
      <c r="Q350" s="212">
        <v>0.03333</v>
      </c>
      <c r="R350" s="212">
        <f>Q350*H350</f>
        <v>0.03333</v>
      </c>
      <c r="S350" s="212">
        <v>0</v>
      </c>
      <c r="T350" s="213">
        <f>S350*H350</f>
        <v>0</v>
      </c>
      <c r="AR350" s="15" t="s">
        <v>408</v>
      </c>
      <c r="AT350" s="15" t="s">
        <v>178</v>
      </c>
      <c r="AU350" s="15" t="s">
        <v>78</v>
      </c>
      <c r="AY350" s="15" t="s">
        <v>130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5" t="s">
        <v>76</v>
      </c>
      <c r="BK350" s="214">
        <f>ROUND(I350*H350,2)</f>
        <v>0</v>
      </c>
      <c r="BL350" s="15" t="s">
        <v>397</v>
      </c>
      <c r="BM350" s="15" t="s">
        <v>577</v>
      </c>
    </row>
    <row r="351" spans="2:47" s="1" customFormat="1" ht="12">
      <c r="B351" s="36"/>
      <c r="C351" s="37"/>
      <c r="D351" s="215" t="s">
        <v>141</v>
      </c>
      <c r="E351" s="37"/>
      <c r="F351" s="216" t="s">
        <v>576</v>
      </c>
      <c r="G351" s="37"/>
      <c r="H351" s="37"/>
      <c r="I351" s="129"/>
      <c r="J351" s="37"/>
      <c r="K351" s="37"/>
      <c r="L351" s="41"/>
      <c r="M351" s="217"/>
      <c r="N351" s="77"/>
      <c r="O351" s="77"/>
      <c r="P351" s="77"/>
      <c r="Q351" s="77"/>
      <c r="R351" s="77"/>
      <c r="S351" s="77"/>
      <c r="T351" s="78"/>
      <c r="AT351" s="15" t="s">
        <v>141</v>
      </c>
      <c r="AU351" s="15" t="s">
        <v>78</v>
      </c>
    </row>
    <row r="352" spans="2:65" s="1" customFormat="1" ht="16.5" customHeight="1">
      <c r="B352" s="36"/>
      <c r="C352" s="203" t="s">
        <v>578</v>
      </c>
      <c r="D352" s="264" t="s">
        <v>134</v>
      </c>
      <c r="E352" s="204" t="s">
        <v>579</v>
      </c>
      <c r="F352" s="205" t="s">
        <v>580</v>
      </c>
      <c r="G352" s="206" t="s">
        <v>258</v>
      </c>
      <c r="H352" s="207">
        <v>4</v>
      </c>
      <c r="I352" s="208"/>
      <c r="J352" s="209">
        <f>ROUND(I352*H352,2)</f>
        <v>0</v>
      </c>
      <c r="K352" s="205" t="s">
        <v>138</v>
      </c>
      <c r="L352" s="41"/>
      <c r="M352" s="210" t="s">
        <v>1</v>
      </c>
      <c r="N352" s="211" t="s">
        <v>39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397</v>
      </c>
      <c r="AT352" s="15" t="s">
        <v>134</v>
      </c>
      <c r="AU352" s="15" t="s">
        <v>78</v>
      </c>
      <c r="AY352" s="15" t="s">
        <v>130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76</v>
      </c>
      <c r="BK352" s="214">
        <f>ROUND(I352*H352,2)</f>
        <v>0</v>
      </c>
      <c r="BL352" s="15" t="s">
        <v>397</v>
      </c>
      <c r="BM352" s="15" t="s">
        <v>581</v>
      </c>
    </row>
    <row r="353" spans="2:47" s="1" customFormat="1" ht="12">
      <c r="B353" s="36"/>
      <c r="C353" s="37"/>
      <c r="D353" s="215" t="s">
        <v>141</v>
      </c>
      <c r="E353" s="37"/>
      <c r="F353" s="216" t="s">
        <v>582</v>
      </c>
      <c r="G353" s="37"/>
      <c r="H353" s="37"/>
      <c r="I353" s="129"/>
      <c r="J353" s="37"/>
      <c r="K353" s="37"/>
      <c r="L353" s="41"/>
      <c r="M353" s="217"/>
      <c r="N353" s="77"/>
      <c r="O353" s="77"/>
      <c r="P353" s="77"/>
      <c r="Q353" s="77"/>
      <c r="R353" s="77"/>
      <c r="S353" s="77"/>
      <c r="T353" s="78"/>
      <c r="AT353" s="15" t="s">
        <v>141</v>
      </c>
      <c r="AU353" s="15" t="s">
        <v>78</v>
      </c>
    </row>
    <row r="354" spans="2:65" s="1" customFormat="1" ht="16.5" customHeight="1">
      <c r="B354" s="36"/>
      <c r="C354" s="203" t="s">
        <v>583</v>
      </c>
      <c r="D354" s="203" t="s">
        <v>134</v>
      </c>
      <c r="E354" s="204" t="s">
        <v>584</v>
      </c>
      <c r="F354" s="205" t="s">
        <v>585</v>
      </c>
      <c r="G354" s="206" t="s">
        <v>173</v>
      </c>
      <c r="H354" s="207">
        <v>0.034</v>
      </c>
      <c r="I354" s="208"/>
      <c r="J354" s="209">
        <f>ROUND(I354*H354,2)</f>
        <v>0</v>
      </c>
      <c r="K354" s="205" t="s">
        <v>138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78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586</v>
      </c>
    </row>
    <row r="355" spans="2:47" s="1" customFormat="1" ht="12">
      <c r="B355" s="36"/>
      <c r="C355" s="37"/>
      <c r="D355" s="215" t="s">
        <v>141</v>
      </c>
      <c r="E355" s="37"/>
      <c r="F355" s="216" t="s">
        <v>587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78</v>
      </c>
    </row>
    <row r="356" spans="2:65" s="1" customFormat="1" ht="16.5" customHeight="1">
      <c r="B356" s="36"/>
      <c r="C356" s="203" t="s">
        <v>588</v>
      </c>
      <c r="D356" s="203" t="s">
        <v>134</v>
      </c>
      <c r="E356" s="204" t="s">
        <v>589</v>
      </c>
      <c r="F356" s="205" t="s">
        <v>590</v>
      </c>
      <c r="G356" s="206" t="s">
        <v>173</v>
      </c>
      <c r="H356" s="207">
        <v>0.034</v>
      </c>
      <c r="I356" s="208"/>
      <c r="J356" s="209">
        <f>ROUND(I356*H356,2)</f>
        <v>0</v>
      </c>
      <c r="K356" s="205" t="s">
        <v>138</v>
      </c>
      <c r="L356" s="41"/>
      <c r="M356" s="210" t="s">
        <v>1</v>
      </c>
      <c r="N356" s="211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397</v>
      </c>
      <c r="AT356" s="15" t="s">
        <v>134</v>
      </c>
      <c r="AU356" s="15" t="s">
        <v>78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591</v>
      </c>
    </row>
    <row r="357" spans="2:47" s="1" customFormat="1" ht="12">
      <c r="B357" s="36"/>
      <c r="C357" s="37"/>
      <c r="D357" s="215" t="s">
        <v>141</v>
      </c>
      <c r="E357" s="37"/>
      <c r="F357" s="216" t="s">
        <v>592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78</v>
      </c>
    </row>
    <row r="358" spans="2:65" s="1" customFormat="1" ht="16.5" customHeight="1">
      <c r="B358" s="36"/>
      <c r="C358" s="203" t="s">
        <v>593</v>
      </c>
      <c r="D358" s="203" t="s">
        <v>134</v>
      </c>
      <c r="E358" s="204" t="s">
        <v>594</v>
      </c>
      <c r="F358" s="205" t="s">
        <v>595</v>
      </c>
      <c r="G358" s="206" t="s">
        <v>173</v>
      </c>
      <c r="H358" s="207">
        <v>0.034</v>
      </c>
      <c r="I358" s="208"/>
      <c r="J358" s="209">
        <f>ROUND(I358*H358,2)</f>
        <v>0</v>
      </c>
      <c r="K358" s="205" t="s">
        <v>138</v>
      </c>
      <c r="L358" s="41"/>
      <c r="M358" s="210" t="s">
        <v>1</v>
      </c>
      <c r="N358" s="211" t="s">
        <v>39</v>
      </c>
      <c r="O358" s="77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3">
        <f>S358*H358</f>
        <v>0</v>
      </c>
      <c r="AR358" s="15" t="s">
        <v>397</v>
      </c>
      <c r="AT358" s="15" t="s">
        <v>134</v>
      </c>
      <c r="AU358" s="15" t="s">
        <v>78</v>
      </c>
      <c r="AY358" s="15" t="s">
        <v>130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5" t="s">
        <v>76</v>
      </c>
      <c r="BK358" s="214">
        <f>ROUND(I358*H358,2)</f>
        <v>0</v>
      </c>
      <c r="BL358" s="15" t="s">
        <v>397</v>
      </c>
      <c r="BM358" s="15" t="s">
        <v>596</v>
      </c>
    </row>
    <row r="359" spans="2:47" s="1" customFormat="1" ht="12">
      <c r="B359" s="36"/>
      <c r="C359" s="37"/>
      <c r="D359" s="215" t="s">
        <v>141</v>
      </c>
      <c r="E359" s="37"/>
      <c r="F359" s="216" t="s">
        <v>597</v>
      </c>
      <c r="G359" s="37"/>
      <c r="H359" s="37"/>
      <c r="I359" s="129"/>
      <c r="J359" s="37"/>
      <c r="K359" s="37"/>
      <c r="L359" s="41"/>
      <c r="M359" s="217"/>
      <c r="N359" s="77"/>
      <c r="O359" s="77"/>
      <c r="P359" s="77"/>
      <c r="Q359" s="77"/>
      <c r="R359" s="77"/>
      <c r="S359" s="77"/>
      <c r="T359" s="78"/>
      <c r="AT359" s="15" t="s">
        <v>141</v>
      </c>
      <c r="AU359" s="15" t="s">
        <v>78</v>
      </c>
    </row>
    <row r="360" spans="2:63" s="10" customFormat="1" ht="22.8" customHeight="1">
      <c r="B360" s="187"/>
      <c r="C360" s="188"/>
      <c r="D360" s="189" t="s">
        <v>67</v>
      </c>
      <c r="E360" s="201" t="s">
        <v>598</v>
      </c>
      <c r="F360" s="201" t="s">
        <v>599</v>
      </c>
      <c r="G360" s="188"/>
      <c r="H360" s="188"/>
      <c r="I360" s="191"/>
      <c r="J360" s="202">
        <f>BK360</f>
        <v>0</v>
      </c>
      <c r="K360" s="188"/>
      <c r="L360" s="193"/>
      <c r="M360" s="194"/>
      <c r="N360" s="195"/>
      <c r="O360" s="195"/>
      <c r="P360" s="196">
        <f>SUM(P361:P387)</f>
        <v>0</v>
      </c>
      <c r="Q360" s="195"/>
      <c r="R360" s="196">
        <f>SUM(R361:R387)</f>
        <v>0.11991160000000001</v>
      </c>
      <c r="S360" s="195"/>
      <c r="T360" s="197">
        <f>SUM(T361:T387)</f>
        <v>0</v>
      </c>
      <c r="AR360" s="198" t="s">
        <v>78</v>
      </c>
      <c r="AT360" s="199" t="s">
        <v>67</v>
      </c>
      <c r="AU360" s="199" t="s">
        <v>76</v>
      </c>
      <c r="AY360" s="198" t="s">
        <v>130</v>
      </c>
      <c r="BK360" s="200">
        <f>SUM(BK361:BK387)</f>
        <v>0</v>
      </c>
    </row>
    <row r="361" spans="2:65" s="1" customFormat="1" ht="16.5" customHeight="1">
      <c r="B361" s="36"/>
      <c r="C361" s="203" t="s">
        <v>600</v>
      </c>
      <c r="D361" s="203" t="s">
        <v>134</v>
      </c>
      <c r="E361" s="204" t="s">
        <v>601</v>
      </c>
      <c r="F361" s="205" t="s">
        <v>602</v>
      </c>
      <c r="G361" s="206" t="s">
        <v>186</v>
      </c>
      <c r="H361" s="207">
        <v>64.05</v>
      </c>
      <c r="I361" s="208"/>
      <c r="J361" s="209">
        <f>ROUND(I361*H361,2)</f>
        <v>0</v>
      </c>
      <c r="K361" s="205" t="s">
        <v>138</v>
      </c>
      <c r="L361" s="41"/>
      <c r="M361" s="210" t="s">
        <v>1</v>
      </c>
      <c r="N361" s="211" t="s">
        <v>39</v>
      </c>
      <c r="O361" s="77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15" t="s">
        <v>397</v>
      </c>
      <c r="AT361" s="15" t="s">
        <v>134</v>
      </c>
      <c r="AU361" s="15" t="s">
        <v>78</v>
      </c>
      <c r="AY361" s="15" t="s">
        <v>130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5" t="s">
        <v>76</v>
      </c>
      <c r="BK361" s="214">
        <f>ROUND(I361*H361,2)</f>
        <v>0</v>
      </c>
      <c r="BL361" s="15" t="s">
        <v>397</v>
      </c>
      <c r="BM361" s="15" t="s">
        <v>603</v>
      </c>
    </row>
    <row r="362" spans="2:47" s="1" customFormat="1" ht="12">
      <c r="B362" s="36"/>
      <c r="C362" s="37"/>
      <c r="D362" s="215" t="s">
        <v>141</v>
      </c>
      <c r="E362" s="37"/>
      <c r="F362" s="216" t="s">
        <v>604</v>
      </c>
      <c r="G362" s="37"/>
      <c r="H362" s="37"/>
      <c r="I362" s="129"/>
      <c r="J362" s="37"/>
      <c r="K362" s="37"/>
      <c r="L362" s="41"/>
      <c r="M362" s="217"/>
      <c r="N362" s="77"/>
      <c r="O362" s="77"/>
      <c r="P362" s="77"/>
      <c r="Q362" s="77"/>
      <c r="R362" s="77"/>
      <c r="S362" s="77"/>
      <c r="T362" s="78"/>
      <c r="AT362" s="15" t="s">
        <v>141</v>
      </c>
      <c r="AU362" s="15" t="s">
        <v>78</v>
      </c>
    </row>
    <row r="363" spans="2:51" s="11" customFormat="1" ht="12">
      <c r="B363" s="231"/>
      <c r="C363" s="232"/>
      <c r="D363" s="215" t="s">
        <v>189</v>
      </c>
      <c r="E363" s="233" t="s">
        <v>1</v>
      </c>
      <c r="F363" s="234" t="s">
        <v>605</v>
      </c>
      <c r="G363" s="232"/>
      <c r="H363" s="235">
        <v>64.05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189</v>
      </c>
      <c r="AU363" s="241" t="s">
        <v>78</v>
      </c>
      <c r="AV363" s="11" t="s">
        <v>78</v>
      </c>
      <c r="AW363" s="11" t="s">
        <v>31</v>
      </c>
      <c r="AX363" s="11" t="s">
        <v>76</v>
      </c>
      <c r="AY363" s="241" t="s">
        <v>130</v>
      </c>
    </row>
    <row r="364" spans="2:65" s="1" customFormat="1" ht="16.5" customHeight="1">
      <c r="B364" s="36"/>
      <c r="C364" s="203" t="s">
        <v>606</v>
      </c>
      <c r="D364" s="203" t="s">
        <v>134</v>
      </c>
      <c r="E364" s="204" t="s">
        <v>607</v>
      </c>
      <c r="F364" s="205" t="s">
        <v>608</v>
      </c>
      <c r="G364" s="206" t="s">
        <v>186</v>
      </c>
      <c r="H364" s="207">
        <v>64.05</v>
      </c>
      <c r="I364" s="208"/>
      <c r="J364" s="209">
        <f>ROUND(I364*H364,2)</f>
        <v>0</v>
      </c>
      <c r="K364" s="205" t="s">
        <v>138</v>
      </c>
      <c r="L364" s="41"/>
      <c r="M364" s="210" t="s">
        <v>1</v>
      </c>
      <c r="N364" s="211" t="s">
        <v>39</v>
      </c>
      <c r="O364" s="77"/>
      <c r="P364" s="212">
        <f>O364*H364</f>
        <v>0</v>
      </c>
      <c r="Q364" s="212">
        <v>0</v>
      </c>
      <c r="R364" s="212">
        <f>Q364*H364</f>
        <v>0</v>
      </c>
      <c r="S364" s="212">
        <v>0</v>
      </c>
      <c r="T364" s="213">
        <f>S364*H364</f>
        <v>0</v>
      </c>
      <c r="AR364" s="15" t="s">
        <v>397</v>
      </c>
      <c r="AT364" s="15" t="s">
        <v>134</v>
      </c>
      <c r="AU364" s="15" t="s">
        <v>78</v>
      </c>
      <c r="AY364" s="15" t="s">
        <v>130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5" t="s">
        <v>76</v>
      </c>
      <c r="BK364" s="214">
        <f>ROUND(I364*H364,2)</f>
        <v>0</v>
      </c>
      <c r="BL364" s="15" t="s">
        <v>397</v>
      </c>
      <c r="BM364" s="15" t="s">
        <v>609</v>
      </c>
    </row>
    <row r="365" spans="2:47" s="1" customFormat="1" ht="12">
      <c r="B365" s="36"/>
      <c r="C365" s="37"/>
      <c r="D365" s="215" t="s">
        <v>141</v>
      </c>
      <c r="E365" s="37"/>
      <c r="F365" s="216" t="s">
        <v>610</v>
      </c>
      <c r="G365" s="37"/>
      <c r="H365" s="37"/>
      <c r="I365" s="129"/>
      <c r="J365" s="37"/>
      <c r="K365" s="37"/>
      <c r="L365" s="41"/>
      <c r="M365" s="217"/>
      <c r="N365" s="77"/>
      <c r="O365" s="77"/>
      <c r="P365" s="77"/>
      <c r="Q365" s="77"/>
      <c r="R365" s="77"/>
      <c r="S365" s="77"/>
      <c r="T365" s="78"/>
      <c r="AT365" s="15" t="s">
        <v>141</v>
      </c>
      <c r="AU365" s="15" t="s">
        <v>78</v>
      </c>
    </row>
    <row r="366" spans="2:65" s="1" customFormat="1" ht="16.5" customHeight="1">
      <c r="B366" s="36"/>
      <c r="C366" s="203" t="s">
        <v>611</v>
      </c>
      <c r="D366" s="203" t="s">
        <v>134</v>
      </c>
      <c r="E366" s="204" t="s">
        <v>612</v>
      </c>
      <c r="F366" s="205" t="s">
        <v>613</v>
      </c>
      <c r="G366" s="206" t="s">
        <v>186</v>
      </c>
      <c r="H366" s="207">
        <v>64.05</v>
      </c>
      <c r="I366" s="208"/>
      <c r="J366" s="209">
        <f>ROUND(I366*H366,2)</f>
        <v>0</v>
      </c>
      <c r="K366" s="205" t="s">
        <v>138</v>
      </c>
      <c r="L366" s="41"/>
      <c r="M366" s="210" t="s">
        <v>1</v>
      </c>
      <c r="N366" s="211" t="s">
        <v>39</v>
      </c>
      <c r="O366" s="77"/>
      <c r="P366" s="212">
        <f>O366*H366</f>
        <v>0</v>
      </c>
      <c r="Q366" s="212">
        <v>3E-05</v>
      </c>
      <c r="R366" s="212">
        <f>Q366*H366</f>
        <v>0.0019215</v>
      </c>
      <c r="S366" s="212">
        <v>0</v>
      </c>
      <c r="T366" s="213">
        <f>S366*H366</f>
        <v>0</v>
      </c>
      <c r="AR366" s="15" t="s">
        <v>397</v>
      </c>
      <c r="AT366" s="15" t="s">
        <v>134</v>
      </c>
      <c r="AU366" s="15" t="s">
        <v>78</v>
      </c>
      <c r="AY366" s="15" t="s">
        <v>130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5" t="s">
        <v>76</v>
      </c>
      <c r="BK366" s="214">
        <f>ROUND(I366*H366,2)</f>
        <v>0</v>
      </c>
      <c r="BL366" s="15" t="s">
        <v>397</v>
      </c>
      <c r="BM366" s="15" t="s">
        <v>614</v>
      </c>
    </row>
    <row r="367" spans="2:47" s="1" customFormat="1" ht="12">
      <c r="B367" s="36"/>
      <c r="C367" s="37"/>
      <c r="D367" s="215" t="s">
        <v>141</v>
      </c>
      <c r="E367" s="37"/>
      <c r="F367" s="216" t="s">
        <v>615</v>
      </c>
      <c r="G367" s="37"/>
      <c r="H367" s="37"/>
      <c r="I367" s="129"/>
      <c r="J367" s="37"/>
      <c r="K367" s="37"/>
      <c r="L367" s="41"/>
      <c r="M367" s="217"/>
      <c r="N367" s="77"/>
      <c r="O367" s="77"/>
      <c r="P367" s="77"/>
      <c r="Q367" s="77"/>
      <c r="R367" s="77"/>
      <c r="S367" s="77"/>
      <c r="T367" s="78"/>
      <c r="AT367" s="15" t="s">
        <v>141</v>
      </c>
      <c r="AU367" s="15" t="s">
        <v>78</v>
      </c>
    </row>
    <row r="368" spans="2:65" s="1" customFormat="1" ht="16.5" customHeight="1">
      <c r="B368" s="36"/>
      <c r="C368" s="203" t="s">
        <v>616</v>
      </c>
      <c r="D368" s="203" t="s">
        <v>134</v>
      </c>
      <c r="E368" s="204" t="s">
        <v>617</v>
      </c>
      <c r="F368" s="205" t="s">
        <v>618</v>
      </c>
      <c r="G368" s="206" t="s">
        <v>186</v>
      </c>
      <c r="H368" s="207">
        <v>29.1</v>
      </c>
      <c r="I368" s="208"/>
      <c r="J368" s="209">
        <f>ROUND(I368*H368,2)</f>
        <v>0</v>
      </c>
      <c r="K368" s="205" t="s">
        <v>138</v>
      </c>
      <c r="L368" s="41"/>
      <c r="M368" s="210" t="s">
        <v>1</v>
      </c>
      <c r="N368" s="211" t="s">
        <v>39</v>
      </c>
      <c r="O368" s="77"/>
      <c r="P368" s="212">
        <f>O368*H368</f>
        <v>0</v>
      </c>
      <c r="Q368" s="212">
        <v>0.0007</v>
      </c>
      <c r="R368" s="212">
        <f>Q368*H368</f>
        <v>0.02037</v>
      </c>
      <c r="S368" s="212">
        <v>0</v>
      </c>
      <c r="T368" s="213">
        <f>S368*H368</f>
        <v>0</v>
      </c>
      <c r="AR368" s="15" t="s">
        <v>397</v>
      </c>
      <c r="AT368" s="15" t="s">
        <v>134</v>
      </c>
      <c r="AU368" s="15" t="s">
        <v>78</v>
      </c>
      <c r="AY368" s="15" t="s">
        <v>130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5" t="s">
        <v>76</v>
      </c>
      <c r="BK368" s="214">
        <f>ROUND(I368*H368,2)</f>
        <v>0</v>
      </c>
      <c r="BL368" s="15" t="s">
        <v>397</v>
      </c>
      <c r="BM368" s="15" t="s">
        <v>619</v>
      </c>
    </row>
    <row r="369" spans="2:47" s="1" customFormat="1" ht="12">
      <c r="B369" s="36"/>
      <c r="C369" s="37"/>
      <c r="D369" s="215" t="s">
        <v>141</v>
      </c>
      <c r="E369" s="37"/>
      <c r="F369" s="216" t="s">
        <v>620</v>
      </c>
      <c r="G369" s="37"/>
      <c r="H369" s="37"/>
      <c r="I369" s="129"/>
      <c r="J369" s="37"/>
      <c r="K369" s="37"/>
      <c r="L369" s="41"/>
      <c r="M369" s="217"/>
      <c r="N369" s="77"/>
      <c r="O369" s="77"/>
      <c r="P369" s="77"/>
      <c r="Q369" s="77"/>
      <c r="R369" s="77"/>
      <c r="S369" s="77"/>
      <c r="T369" s="78"/>
      <c r="AT369" s="15" t="s">
        <v>141</v>
      </c>
      <c r="AU369" s="15" t="s">
        <v>78</v>
      </c>
    </row>
    <row r="370" spans="2:51" s="11" customFormat="1" ht="12">
      <c r="B370" s="231"/>
      <c r="C370" s="232"/>
      <c r="D370" s="215" t="s">
        <v>189</v>
      </c>
      <c r="E370" s="233" t="s">
        <v>1</v>
      </c>
      <c r="F370" s="234" t="s">
        <v>621</v>
      </c>
      <c r="G370" s="232"/>
      <c r="H370" s="235">
        <v>29.1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189</v>
      </c>
      <c r="AU370" s="241" t="s">
        <v>78</v>
      </c>
      <c r="AV370" s="11" t="s">
        <v>78</v>
      </c>
      <c r="AW370" s="11" t="s">
        <v>31</v>
      </c>
      <c r="AX370" s="11" t="s">
        <v>76</v>
      </c>
      <c r="AY370" s="241" t="s">
        <v>130</v>
      </c>
    </row>
    <row r="371" spans="2:65" s="1" customFormat="1" ht="16.5" customHeight="1">
      <c r="B371" s="36"/>
      <c r="C371" s="221" t="s">
        <v>622</v>
      </c>
      <c r="D371" s="221" t="s">
        <v>178</v>
      </c>
      <c r="E371" s="222" t="s">
        <v>623</v>
      </c>
      <c r="F371" s="223" t="s">
        <v>624</v>
      </c>
      <c r="G371" s="224" t="s">
        <v>186</v>
      </c>
      <c r="H371" s="225">
        <v>32.01</v>
      </c>
      <c r="I371" s="226"/>
      <c r="J371" s="227">
        <f>ROUND(I371*H371,2)</f>
        <v>0</v>
      </c>
      <c r="K371" s="223" t="s">
        <v>138</v>
      </c>
      <c r="L371" s="228"/>
      <c r="M371" s="229" t="s">
        <v>1</v>
      </c>
      <c r="N371" s="230" t="s">
        <v>39</v>
      </c>
      <c r="O371" s="77"/>
      <c r="P371" s="212">
        <f>O371*H371</f>
        <v>0</v>
      </c>
      <c r="Q371" s="212">
        <v>0.0025</v>
      </c>
      <c r="R371" s="212">
        <f>Q371*H371</f>
        <v>0.080025</v>
      </c>
      <c r="S371" s="212">
        <v>0</v>
      </c>
      <c r="T371" s="213">
        <f>S371*H371</f>
        <v>0</v>
      </c>
      <c r="AR371" s="15" t="s">
        <v>408</v>
      </c>
      <c r="AT371" s="15" t="s">
        <v>178</v>
      </c>
      <c r="AU371" s="15" t="s">
        <v>78</v>
      </c>
      <c r="AY371" s="15" t="s">
        <v>130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5" t="s">
        <v>76</v>
      </c>
      <c r="BK371" s="214">
        <f>ROUND(I371*H371,2)</f>
        <v>0</v>
      </c>
      <c r="BL371" s="15" t="s">
        <v>397</v>
      </c>
      <c r="BM371" s="15" t="s">
        <v>625</v>
      </c>
    </row>
    <row r="372" spans="2:47" s="1" customFormat="1" ht="12">
      <c r="B372" s="36"/>
      <c r="C372" s="37"/>
      <c r="D372" s="215" t="s">
        <v>141</v>
      </c>
      <c r="E372" s="37"/>
      <c r="F372" s="216" t="s">
        <v>624</v>
      </c>
      <c r="G372" s="37"/>
      <c r="H372" s="37"/>
      <c r="I372" s="129"/>
      <c r="J372" s="37"/>
      <c r="K372" s="37"/>
      <c r="L372" s="41"/>
      <c r="M372" s="217"/>
      <c r="N372" s="77"/>
      <c r="O372" s="77"/>
      <c r="P372" s="77"/>
      <c r="Q372" s="77"/>
      <c r="R372" s="77"/>
      <c r="S372" s="77"/>
      <c r="T372" s="78"/>
      <c r="AT372" s="15" t="s">
        <v>141</v>
      </c>
      <c r="AU372" s="15" t="s">
        <v>78</v>
      </c>
    </row>
    <row r="373" spans="2:51" s="11" customFormat="1" ht="12">
      <c r="B373" s="231"/>
      <c r="C373" s="232"/>
      <c r="D373" s="215" t="s">
        <v>189</v>
      </c>
      <c r="E373" s="232"/>
      <c r="F373" s="234" t="s">
        <v>626</v>
      </c>
      <c r="G373" s="232"/>
      <c r="H373" s="235">
        <v>32.01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189</v>
      </c>
      <c r="AU373" s="241" t="s">
        <v>78</v>
      </c>
      <c r="AV373" s="11" t="s">
        <v>78</v>
      </c>
      <c r="AW373" s="11" t="s">
        <v>4</v>
      </c>
      <c r="AX373" s="11" t="s">
        <v>76</v>
      </c>
      <c r="AY373" s="241" t="s">
        <v>130</v>
      </c>
    </row>
    <row r="374" spans="2:65" s="1" customFormat="1" ht="16.5" customHeight="1">
      <c r="B374" s="36"/>
      <c r="C374" s="203" t="s">
        <v>627</v>
      </c>
      <c r="D374" s="203" t="s">
        <v>134</v>
      </c>
      <c r="E374" s="204" t="s">
        <v>628</v>
      </c>
      <c r="F374" s="205" t="s">
        <v>629</v>
      </c>
      <c r="G374" s="206" t="s">
        <v>198</v>
      </c>
      <c r="H374" s="207">
        <v>29.1</v>
      </c>
      <c r="I374" s="208"/>
      <c r="J374" s="209">
        <f>ROUND(I374*H374,2)</f>
        <v>0</v>
      </c>
      <c r="K374" s="205" t="s">
        <v>138</v>
      </c>
      <c r="L374" s="41"/>
      <c r="M374" s="210" t="s">
        <v>1</v>
      </c>
      <c r="N374" s="211" t="s">
        <v>39</v>
      </c>
      <c r="O374" s="77"/>
      <c r="P374" s="212">
        <f>O374*H374</f>
        <v>0</v>
      </c>
      <c r="Q374" s="212">
        <v>2E-05</v>
      </c>
      <c r="R374" s="212">
        <f>Q374*H374</f>
        <v>0.000582</v>
      </c>
      <c r="S374" s="212">
        <v>0</v>
      </c>
      <c r="T374" s="213">
        <f>S374*H374</f>
        <v>0</v>
      </c>
      <c r="AR374" s="15" t="s">
        <v>397</v>
      </c>
      <c r="AT374" s="15" t="s">
        <v>134</v>
      </c>
      <c r="AU374" s="15" t="s">
        <v>78</v>
      </c>
      <c r="AY374" s="15" t="s">
        <v>130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5" t="s">
        <v>76</v>
      </c>
      <c r="BK374" s="214">
        <f>ROUND(I374*H374,2)</f>
        <v>0</v>
      </c>
      <c r="BL374" s="15" t="s">
        <v>397</v>
      </c>
      <c r="BM374" s="15" t="s">
        <v>630</v>
      </c>
    </row>
    <row r="375" spans="2:47" s="1" customFormat="1" ht="12">
      <c r="B375" s="36"/>
      <c r="C375" s="37"/>
      <c r="D375" s="215" t="s">
        <v>141</v>
      </c>
      <c r="E375" s="37"/>
      <c r="F375" s="216" t="s">
        <v>631</v>
      </c>
      <c r="G375" s="37"/>
      <c r="H375" s="37"/>
      <c r="I375" s="129"/>
      <c r="J375" s="37"/>
      <c r="K375" s="37"/>
      <c r="L375" s="41"/>
      <c r="M375" s="217"/>
      <c r="N375" s="77"/>
      <c r="O375" s="77"/>
      <c r="P375" s="77"/>
      <c r="Q375" s="77"/>
      <c r="R375" s="77"/>
      <c r="S375" s="77"/>
      <c r="T375" s="78"/>
      <c r="AT375" s="15" t="s">
        <v>141</v>
      </c>
      <c r="AU375" s="15" t="s">
        <v>78</v>
      </c>
    </row>
    <row r="376" spans="2:65" s="1" customFormat="1" ht="16.5" customHeight="1">
      <c r="B376" s="36"/>
      <c r="C376" s="203" t="s">
        <v>632</v>
      </c>
      <c r="D376" s="203" t="s">
        <v>134</v>
      </c>
      <c r="E376" s="204" t="s">
        <v>633</v>
      </c>
      <c r="F376" s="205" t="s">
        <v>634</v>
      </c>
      <c r="G376" s="206" t="s">
        <v>198</v>
      </c>
      <c r="H376" s="207">
        <v>40.74</v>
      </c>
      <c r="I376" s="208"/>
      <c r="J376" s="209">
        <f>ROUND(I376*H376,2)</f>
        <v>0</v>
      </c>
      <c r="K376" s="205" t="s">
        <v>138</v>
      </c>
      <c r="L376" s="41"/>
      <c r="M376" s="210" t="s">
        <v>1</v>
      </c>
      <c r="N376" s="211" t="s">
        <v>39</v>
      </c>
      <c r="O376" s="77"/>
      <c r="P376" s="212">
        <f>O376*H376</f>
        <v>0</v>
      </c>
      <c r="Q376" s="212">
        <v>3E-05</v>
      </c>
      <c r="R376" s="212">
        <f>Q376*H376</f>
        <v>0.0012222000000000001</v>
      </c>
      <c r="S376" s="212">
        <v>0</v>
      </c>
      <c r="T376" s="213">
        <f>S376*H376</f>
        <v>0</v>
      </c>
      <c r="AR376" s="15" t="s">
        <v>397</v>
      </c>
      <c r="AT376" s="15" t="s">
        <v>134</v>
      </c>
      <c r="AU376" s="15" t="s">
        <v>78</v>
      </c>
      <c r="AY376" s="15" t="s">
        <v>130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5" t="s">
        <v>76</v>
      </c>
      <c r="BK376" s="214">
        <f>ROUND(I376*H376,2)</f>
        <v>0</v>
      </c>
      <c r="BL376" s="15" t="s">
        <v>397</v>
      </c>
      <c r="BM376" s="15" t="s">
        <v>635</v>
      </c>
    </row>
    <row r="377" spans="2:47" s="1" customFormat="1" ht="12">
      <c r="B377" s="36"/>
      <c r="C377" s="37"/>
      <c r="D377" s="215" t="s">
        <v>141</v>
      </c>
      <c r="E377" s="37"/>
      <c r="F377" s="216" t="s">
        <v>636</v>
      </c>
      <c r="G377" s="37"/>
      <c r="H377" s="37"/>
      <c r="I377" s="129"/>
      <c r="J377" s="37"/>
      <c r="K377" s="37"/>
      <c r="L377" s="41"/>
      <c r="M377" s="217"/>
      <c r="N377" s="77"/>
      <c r="O377" s="77"/>
      <c r="P377" s="77"/>
      <c r="Q377" s="77"/>
      <c r="R377" s="77"/>
      <c r="S377" s="77"/>
      <c r="T377" s="78"/>
      <c r="AT377" s="15" t="s">
        <v>141</v>
      </c>
      <c r="AU377" s="15" t="s">
        <v>78</v>
      </c>
    </row>
    <row r="378" spans="2:51" s="11" customFormat="1" ht="12">
      <c r="B378" s="231"/>
      <c r="C378" s="232"/>
      <c r="D378" s="215" t="s">
        <v>189</v>
      </c>
      <c r="E378" s="233" t="s">
        <v>1</v>
      </c>
      <c r="F378" s="234" t="s">
        <v>637</v>
      </c>
      <c r="G378" s="232"/>
      <c r="H378" s="235">
        <v>40.74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189</v>
      </c>
      <c r="AU378" s="241" t="s">
        <v>78</v>
      </c>
      <c r="AV378" s="11" t="s">
        <v>78</v>
      </c>
      <c r="AW378" s="11" t="s">
        <v>31</v>
      </c>
      <c r="AX378" s="11" t="s">
        <v>76</v>
      </c>
      <c r="AY378" s="241" t="s">
        <v>130</v>
      </c>
    </row>
    <row r="379" spans="2:65" s="1" customFormat="1" ht="16.5" customHeight="1">
      <c r="B379" s="36"/>
      <c r="C379" s="221" t="s">
        <v>638</v>
      </c>
      <c r="D379" s="221" t="s">
        <v>178</v>
      </c>
      <c r="E379" s="222" t="s">
        <v>639</v>
      </c>
      <c r="F379" s="223" t="s">
        <v>640</v>
      </c>
      <c r="G379" s="224" t="s">
        <v>198</v>
      </c>
      <c r="H379" s="225">
        <v>41.555</v>
      </c>
      <c r="I379" s="226"/>
      <c r="J379" s="227">
        <f>ROUND(I379*H379,2)</f>
        <v>0</v>
      </c>
      <c r="K379" s="223" t="s">
        <v>138</v>
      </c>
      <c r="L379" s="228"/>
      <c r="M379" s="229" t="s">
        <v>1</v>
      </c>
      <c r="N379" s="230" t="s">
        <v>39</v>
      </c>
      <c r="O379" s="77"/>
      <c r="P379" s="212">
        <f>O379*H379</f>
        <v>0</v>
      </c>
      <c r="Q379" s="212">
        <v>0.00038</v>
      </c>
      <c r="R379" s="212">
        <f>Q379*H379</f>
        <v>0.0157909</v>
      </c>
      <c r="S379" s="212">
        <v>0</v>
      </c>
      <c r="T379" s="213">
        <f>S379*H379</f>
        <v>0</v>
      </c>
      <c r="AR379" s="15" t="s">
        <v>408</v>
      </c>
      <c r="AT379" s="15" t="s">
        <v>178</v>
      </c>
      <c r="AU379" s="15" t="s">
        <v>78</v>
      </c>
      <c r="AY379" s="15" t="s">
        <v>130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5" t="s">
        <v>76</v>
      </c>
      <c r="BK379" s="214">
        <f>ROUND(I379*H379,2)</f>
        <v>0</v>
      </c>
      <c r="BL379" s="15" t="s">
        <v>397</v>
      </c>
      <c r="BM379" s="15" t="s">
        <v>641</v>
      </c>
    </row>
    <row r="380" spans="2:47" s="1" customFormat="1" ht="12">
      <c r="B380" s="36"/>
      <c r="C380" s="37"/>
      <c r="D380" s="215" t="s">
        <v>141</v>
      </c>
      <c r="E380" s="37"/>
      <c r="F380" s="216" t="s">
        <v>640</v>
      </c>
      <c r="G380" s="37"/>
      <c r="H380" s="37"/>
      <c r="I380" s="129"/>
      <c r="J380" s="37"/>
      <c r="K380" s="37"/>
      <c r="L380" s="41"/>
      <c r="M380" s="217"/>
      <c r="N380" s="77"/>
      <c r="O380" s="77"/>
      <c r="P380" s="77"/>
      <c r="Q380" s="77"/>
      <c r="R380" s="77"/>
      <c r="S380" s="77"/>
      <c r="T380" s="78"/>
      <c r="AT380" s="15" t="s">
        <v>141</v>
      </c>
      <c r="AU380" s="15" t="s">
        <v>78</v>
      </c>
    </row>
    <row r="381" spans="2:51" s="11" customFormat="1" ht="12">
      <c r="B381" s="231"/>
      <c r="C381" s="232"/>
      <c r="D381" s="215" t="s">
        <v>189</v>
      </c>
      <c r="E381" s="232"/>
      <c r="F381" s="234" t="s">
        <v>642</v>
      </c>
      <c r="G381" s="232"/>
      <c r="H381" s="235">
        <v>41.555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189</v>
      </c>
      <c r="AU381" s="241" t="s">
        <v>78</v>
      </c>
      <c r="AV381" s="11" t="s">
        <v>78</v>
      </c>
      <c r="AW381" s="11" t="s">
        <v>4</v>
      </c>
      <c r="AX381" s="11" t="s">
        <v>76</v>
      </c>
      <c r="AY381" s="241" t="s">
        <v>130</v>
      </c>
    </row>
    <row r="382" spans="2:65" s="1" customFormat="1" ht="16.5" customHeight="1">
      <c r="B382" s="36"/>
      <c r="C382" s="203" t="s">
        <v>643</v>
      </c>
      <c r="D382" s="203" t="s">
        <v>134</v>
      </c>
      <c r="E382" s="204" t="s">
        <v>644</v>
      </c>
      <c r="F382" s="205" t="s">
        <v>645</v>
      </c>
      <c r="G382" s="206" t="s">
        <v>173</v>
      </c>
      <c r="H382" s="207">
        <v>0.12</v>
      </c>
      <c r="I382" s="208"/>
      <c r="J382" s="209">
        <f>ROUND(I382*H382,2)</f>
        <v>0</v>
      </c>
      <c r="K382" s="205" t="s">
        <v>138</v>
      </c>
      <c r="L382" s="41"/>
      <c r="M382" s="210" t="s">
        <v>1</v>
      </c>
      <c r="N382" s="211" t="s">
        <v>39</v>
      </c>
      <c r="O382" s="77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AR382" s="15" t="s">
        <v>397</v>
      </c>
      <c r="AT382" s="15" t="s">
        <v>134</v>
      </c>
      <c r="AU382" s="15" t="s">
        <v>78</v>
      </c>
      <c r="AY382" s="15" t="s">
        <v>130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5" t="s">
        <v>76</v>
      </c>
      <c r="BK382" s="214">
        <f>ROUND(I382*H382,2)</f>
        <v>0</v>
      </c>
      <c r="BL382" s="15" t="s">
        <v>397</v>
      </c>
      <c r="BM382" s="15" t="s">
        <v>646</v>
      </c>
    </row>
    <row r="383" spans="2:47" s="1" customFormat="1" ht="12">
      <c r="B383" s="36"/>
      <c r="C383" s="37"/>
      <c r="D383" s="215" t="s">
        <v>141</v>
      </c>
      <c r="E383" s="37"/>
      <c r="F383" s="216" t="s">
        <v>647</v>
      </c>
      <c r="G383" s="37"/>
      <c r="H383" s="37"/>
      <c r="I383" s="129"/>
      <c r="J383" s="37"/>
      <c r="K383" s="37"/>
      <c r="L383" s="41"/>
      <c r="M383" s="217"/>
      <c r="N383" s="77"/>
      <c r="O383" s="77"/>
      <c r="P383" s="77"/>
      <c r="Q383" s="77"/>
      <c r="R383" s="77"/>
      <c r="S383" s="77"/>
      <c r="T383" s="78"/>
      <c r="AT383" s="15" t="s">
        <v>141</v>
      </c>
      <c r="AU383" s="15" t="s">
        <v>78</v>
      </c>
    </row>
    <row r="384" spans="2:65" s="1" customFormat="1" ht="16.5" customHeight="1">
      <c r="B384" s="36"/>
      <c r="C384" s="203" t="s">
        <v>648</v>
      </c>
      <c r="D384" s="203" t="s">
        <v>134</v>
      </c>
      <c r="E384" s="204" t="s">
        <v>649</v>
      </c>
      <c r="F384" s="205" t="s">
        <v>650</v>
      </c>
      <c r="G384" s="206" t="s">
        <v>173</v>
      </c>
      <c r="H384" s="207">
        <v>0.12</v>
      </c>
      <c r="I384" s="208"/>
      <c r="J384" s="209">
        <f>ROUND(I384*H384,2)</f>
        <v>0</v>
      </c>
      <c r="K384" s="205" t="s">
        <v>138</v>
      </c>
      <c r="L384" s="41"/>
      <c r="M384" s="210" t="s">
        <v>1</v>
      </c>
      <c r="N384" s="211" t="s">
        <v>39</v>
      </c>
      <c r="O384" s="77"/>
      <c r="P384" s="212">
        <f>O384*H384</f>
        <v>0</v>
      </c>
      <c r="Q384" s="212">
        <v>0</v>
      </c>
      <c r="R384" s="212">
        <f>Q384*H384</f>
        <v>0</v>
      </c>
      <c r="S384" s="212">
        <v>0</v>
      </c>
      <c r="T384" s="213">
        <f>S384*H384</f>
        <v>0</v>
      </c>
      <c r="AR384" s="15" t="s">
        <v>397</v>
      </c>
      <c r="AT384" s="15" t="s">
        <v>134</v>
      </c>
      <c r="AU384" s="15" t="s">
        <v>78</v>
      </c>
      <c r="AY384" s="15" t="s">
        <v>130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5" t="s">
        <v>76</v>
      </c>
      <c r="BK384" s="214">
        <f>ROUND(I384*H384,2)</f>
        <v>0</v>
      </c>
      <c r="BL384" s="15" t="s">
        <v>397</v>
      </c>
      <c r="BM384" s="15" t="s">
        <v>651</v>
      </c>
    </row>
    <row r="385" spans="2:47" s="1" customFormat="1" ht="12">
      <c r="B385" s="36"/>
      <c r="C385" s="37"/>
      <c r="D385" s="215" t="s">
        <v>141</v>
      </c>
      <c r="E385" s="37"/>
      <c r="F385" s="216" t="s">
        <v>652</v>
      </c>
      <c r="G385" s="37"/>
      <c r="H385" s="37"/>
      <c r="I385" s="129"/>
      <c r="J385" s="37"/>
      <c r="K385" s="37"/>
      <c r="L385" s="41"/>
      <c r="M385" s="217"/>
      <c r="N385" s="77"/>
      <c r="O385" s="77"/>
      <c r="P385" s="77"/>
      <c r="Q385" s="77"/>
      <c r="R385" s="77"/>
      <c r="S385" s="77"/>
      <c r="T385" s="78"/>
      <c r="AT385" s="15" t="s">
        <v>141</v>
      </c>
      <c r="AU385" s="15" t="s">
        <v>78</v>
      </c>
    </row>
    <row r="386" spans="2:65" s="1" customFormat="1" ht="16.5" customHeight="1">
      <c r="B386" s="36"/>
      <c r="C386" s="203" t="s">
        <v>653</v>
      </c>
      <c r="D386" s="203" t="s">
        <v>134</v>
      </c>
      <c r="E386" s="204" t="s">
        <v>654</v>
      </c>
      <c r="F386" s="205" t="s">
        <v>655</v>
      </c>
      <c r="G386" s="206" t="s">
        <v>173</v>
      </c>
      <c r="H386" s="207">
        <v>0.12</v>
      </c>
      <c r="I386" s="208"/>
      <c r="J386" s="209">
        <f>ROUND(I386*H386,2)</f>
        <v>0</v>
      </c>
      <c r="K386" s="205" t="s">
        <v>138</v>
      </c>
      <c r="L386" s="41"/>
      <c r="M386" s="210" t="s">
        <v>1</v>
      </c>
      <c r="N386" s="211" t="s">
        <v>39</v>
      </c>
      <c r="O386" s="77"/>
      <c r="P386" s="212">
        <f>O386*H386</f>
        <v>0</v>
      </c>
      <c r="Q386" s="212">
        <v>0</v>
      </c>
      <c r="R386" s="212">
        <f>Q386*H386</f>
        <v>0</v>
      </c>
      <c r="S386" s="212">
        <v>0</v>
      </c>
      <c r="T386" s="213">
        <f>S386*H386</f>
        <v>0</v>
      </c>
      <c r="AR386" s="15" t="s">
        <v>397</v>
      </c>
      <c r="AT386" s="15" t="s">
        <v>134</v>
      </c>
      <c r="AU386" s="15" t="s">
        <v>78</v>
      </c>
      <c r="AY386" s="15" t="s">
        <v>130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15" t="s">
        <v>76</v>
      </c>
      <c r="BK386" s="214">
        <f>ROUND(I386*H386,2)</f>
        <v>0</v>
      </c>
      <c r="BL386" s="15" t="s">
        <v>397</v>
      </c>
      <c r="BM386" s="15" t="s">
        <v>656</v>
      </c>
    </row>
    <row r="387" spans="2:47" s="1" customFormat="1" ht="12">
      <c r="B387" s="36"/>
      <c r="C387" s="37"/>
      <c r="D387" s="215" t="s">
        <v>141</v>
      </c>
      <c r="E387" s="37"/>
      <c r="F387" s="216" t="s">
        <v>657</v>
      </c>
      <c r="G387" s="37"/>
      <c r="H387" s="37"/>
      <c r="I387" s="129"/>
      <c r="J387" s="37"/>
      <c r="K387" s="37"/>
      <c r="L387" s="41"/>
      <c r="M387" s="217"/>
      <c r="N387" s="77"/>
      <c r="O387" s="77"/>
      <c r="P387" s="77"/>
      <c r="Q387" s="77"/>
      <c r="R387" s="77"/>
      <c r="S387" s="77"/>
      <c r="T387" s="78"/>
      <c r="AT387" s="15" t="s">
        <v>141</v>
      </c>
      <c r="AU387" s="15" t="s">
        <v>78</v>
      </c>
    </row>
    <row r="388" spans="2:63" s="10" customFormat="1" ht="22.8" customHeight="1">
      <c r="B388" s="187"/>
      <c r="C388" s="188"/>
      <c r="D388" s="189" t="s">
        <v>67</v>
      </c>
      <c r="E388" s="201" t="s">
        <v>658</v>
      </c>
      <c r="F388" s="201" t="s">
        <v>659</v>
      </c>
      <c r="G388" s="188"/>
      <c r="H388" s="188"/>
      <c r="I388" s="191"/>
      <c r="J388" s="202">
        <f>BK388</f>
        <v>0</v>
      </c>
      <c r="K388" s="188"/>
      <c r="L388" s="193"/>
      <c r="M388" s="194"/>
      <c r="N388" s="195"/>
      <c r="O388" s="195"/>
      <c r="P388" s="196">
        <f>SUM(P389:P400)</f>
        <v>0</v>
      </c>
      <c r="Q388" s="195"/>
      <c r="R388" s="196">
        <f>SUM(R389:R400)</f>
        <v>0.239757</v>
      </c>
      <c r="S388" s="195"/>
      <c r="T388" s="197">
        <f>SUM(T389:T400)</f>
        <v>0</v>
      </c>
      <c r="AR388" s="198" t="s">
        <v>78</v>
      </c>
      <c r="AT388" s="199" t="s">
        <v>67</v>
      </c>
      <c r="AU388" s="199" t="s">
        <v>76</v>
      </c>
      <c r="AY388" s="198" t="s">
        <v>130</v>
      </c>
      <c r="BK388" s="200">
        <f>SUM(BK389:BK400)</f>
        <v>0</v>
      </c>
    </row>
    <row r="389" spans="2:65" s="1" customFormat="1" ht="16.5" customHeight="1">
      <c r="B389" s="36"/>
      <c r="C389" s="203" t="s">
        <v>660</v>
      </c>
      <c r="D389" s="203" t="s">
        <v>134</v>
      </c>
      <c r="E389" s="204" t="s">
        <v>661</v>
      </c>
      <c r="F389" s="205" t="s">
        <v>662</v>
      </c>
      <c r="G389" s="206" t="s">
        <v>186</v>
      </c>
      <c r="H389" s="207">
        <v>34.95</v>
      </c>
      <c r="I389" s="208"/>
      <c r="J389" s="209">
        <f>ROUND(I389*H389,2)</f>
        <v>0</v>
      </c>
      <c r="K389" s="205" t="s">
        <v>138</v>
      </c>
      <c r="L389" s="41"/>
      <c r="M389" s="210" t="s">
        <v>1</v>
      </c>
      <c r="N389" s="211" t="s">
        <v>39</v>
      </c>
      <c r="O389" s="77"/>
      <c r="P389" s="212">
        <f>O389*H389</f>
        <v>0</v>
      </c>
      <c r="Q389" s="212">
        <v>0.0034</v>
      </c>
      <c r="R389" s="212">
        <f>Q389*H389</f>
        <v>0.11883</v>
      </c>
      <c r="S389" s="212">
        <v>0</v>
      </c>
      <c r="T389" s="213">
        <f>S389*H389</f>
        <v>0</v>
      </c>
      <c r="AR389" s="15" t="s">
        <v>397</v>
      </c>
      <c r="AT389" s="15" t="s">
        <v>134</v>
      </c>
      <c r="AU389" s="15" t="s">
        <v>78</v>
      </c>
      <c r="AY389" s="15" t="s">
        <v>130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5" t="s">
        <v>76</v>
      </c>
      <c r="BK389" s="214">
        <f>ROUND(I389*H389,2)</f>
        <v>0</v>
      </c>
      <c r="BL389" s="15" t="s">
        <v>397</v>
      </c>
      <c r="BM389" s="15" t="s">
        <v>663</v>
      </c>
    </row>
    <row r="390" spans="2:47" s="1" customFormat="1" ht="12">
      <c r="B390" s="36"/>
      <c r="C390" s="37"/>
      <c r="D390" s="215" t="s">
        <v>141</v>
      </c>
      <c r="E390" s="37"/>
      <c r="F390" s="216" t="s">
        <v>664</v>
      </c>
      <c r="G390" s="37"/>
      <c r="H390" s="37"/>
      <c r="I390" s="129"/>
      <c r="J390" s="37"/>
      <c r="K390" s="37"/>
      <c r="L390" s="41"/>
      <c r="M390" s="217"/>
      <c r="N390" s="77"/>
      <c r="O390" s="77"/>
      <c r="P390" s="77"/>
      <c r="Q390" s="77"/>
      <c r="R390" s="77"/>
      <c r="S390" s="77"/>
      <c r="T390" s="78"/>
      <c r="AT390" s="15" t="s">
        <v>141</v>
      </c>
      <c r="AU390" s="15" t="s">
        <v>78</v>
      </c>
    </row>
    <row r="391" spans="2:51" s="11" customFormat="1" ht="12">
      <c r="B391" s="231"/>
      <c r="C391" s="232"/>
      <c r="D391" s="215" t="s">
        <v>189</v>
      </c>
      <c r="E391" s="233" t="s">
        <v>1</v>
      </c>
      <c r="F391" s="234" t="s">
        <v>665</v>
      </c>
      <c r="G391" s="232"/>
      <c r="H391" s="235">
        <v>34.95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189</v>
      </c>
      <c r="AU391" s="241" t="s">
        <v>78</v>
      </c>
      <c r="AV391" s="11" t="s">
        <v>78</v>
      </c>
      <c r="AW391" s="11" t="s">
        <v>31</v>
      </c>
      <c r="AX391" s="11" t="s">
        <v>76</v>
      </c>
      <c r="AY391" s="241" t="s">
        <v>130</v>
      </c>
    </row>
    <row r="392" spans="2:65" s="1" customFormat="1" ht="16.5" customHeight="1">
      <c r="B392" s="36"/>
      <c r="C392" s="203" t="s">
        <v>666</v>
      </c>
      <c r="D392" s="203" t="s">
        <v>134</v>
      </c>
      <c r="E392" s="204" t="s">
        <v>667</v>
      </c>
      <c r="F392" s="205" t="s">
        <v>668</v>
      </c>
      <c r="G392" s="206" t="s">
        <v>198</v>
      </c>
      <c r="H392" s="207">
        <v>34.95</v>
      </c>
      <c r="I392" s="208"/>
      <c r="J392" s="209">
        <f>ROUND(I392*H392,2)</f>
        <v>0</v>
      </c>
      <c r="K392" s="205" t="s">
        <v>138</v>
      </c>
      <c r="L392" s="41"/>
      <c r="M392" s="210" t="s">
        <v>1</v>
      </c>
      <c r="N392" s="211" t="s">
        <v>39</v>
      </c>
      <c r="O392" s="77"/>
      <c r="P392" s="212">
        <f>O392*H392</f>
        <v>0</v>
      </c>
      <c r="Q392" s="212">
        <v>0.00346</v>
      </c>
      <c r="R392" s="212">
        <f>Q392*H392</f>
        <v>0.120927</v>
      </c>
      <c r="S392" s="212">
        <v>0</v>
      </c>
      <c r="T392" s="213">
        <f>S392*H392</f>
        <v>0</v>
      </c>
      <c r="AR392" s="15" t="s">
        <v>397</v>
      </c>
      <c r="AT392" s="15" t="s">
        <v>134</v>
      </c>
      <c r="AU392" s="15" t="s">
        <v>78</v>
      </c>
      <c r="AY392" s="15" t="s">
        <v>130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5" t="s">
        <v>76</v>
      </c>
      <c r="BK392" s="214">
        <f>ROUND(I392*H392,2)</f>
        <v>0</v>
      </c>
      <c r="BL392" s="15" t="s">
        <v>397</v>
      </c>
      <c r="BM392" s="15" t="s">
        <v>669</v>
      </c>
    </row>
    <row r="393" spans="2:47" s="1" customFormat="1" ht="12">
      <c r="B393" s="36"/>
      <c r="C393" s="37"/>
      <c r="D393" s="215" t="s">
        <v>141</v>
      </c>
      <c r="E393" s="37"/>
      <c r="F393" s="216" t="s">
        <v>670</v>
      </c>
      <c r="G393" s="37"/>
      <c r="H393" s="37"/>
      <c r="I393" s="129"/>
      <c r="J393" s="37"/>
      <c r="K393" s="37"/>
      <c r="L393" s="41"/>
      <c r="M393" s="217"/>
      <c r="N393" s="77"/>
      <c r="O393" s="77"/>
      <c r="P393" s="77"/>
      <c r="Q393" s="77"/>
      <c r="R393" s="77"/>
      <c r="S393" s="77"/>
      <c r="T393" s="78"/>
      <c r="AT393" s="15" t="s">
        <v>141</v>
      </c>
      <c r="AU393" s="15" t="s">
        <v>78</v>
      </c>
    </row>
    <row r="394" spans="2:51" s="11" customFormat="1" ht="12">
      <c r="B394" s="231"/>
      <c r="C394" s="232"/>
      <c r="D394" s="215" t="s">
        <v>189</v>
      </c>
      <c r="E394" s="233" t="s">
        <v>1</v>
      </c>
      <c r="F394" s="234" t="s">
        <v>665</v>
      </c>
      <c r="G394" s="232"/>
      <c r="H394" s="235">
        <v>34.95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189</v>
      </c>
      <c r="AU394" s="241" t="s">
        <v>78</v>
      </c>
      <c r="AV394" s="11" t="s">
        <v>78</v>
      </c>
      <c r="AW394" s="11" t="s">
        <v>31</v>
      </c>
      <c r="AX394" s="11" t="s">
        <v>76</v>
      </c>
      <c r="AY394" s="241" t="s">
        <v>130</v>
      </c>
    </row>
    <row r="395" spans="2:65" s="1" customFormat="1" ht="16.5" customHeight="1">
      <c r="B395" s="36"/>
      <c r="C395" s="203" t="s">
        <v>671</v>
      </c>
      <c r="D395" s="203" t="s">
        <v>134</v>
      </c>
      <c r="E395" s="204" t="s">
        <v>672</v>
      </c>
      <c r="F395" s="205" t="s">
        <v>673</v>
      </c>
      <c r="G395" s="206" t="s">
        <v>173</v>
      </c>
      <c r="H395" s="207">
        <v>0.24</v>
      </c>
      <c r="I395" s="208"/>
      <c r="J395" s="209">
        <f>ROUND(I395*H395,2)</f>
        <v>0</v>
      </c>
      <c r="K395" s="205" t="s">
        <v>138</v>
      </c>
      <c r="L395" s="41"/>
      <c r="M395" s="210" t="s">
        <v>1</v>
      </c>
      <c r="N395" s="211" t="s">
        <v>39</v>
      </c>
      <c r="O395" s="77"/>
      <c r="P395" s="212">
        <f>O395*H395</f>
        <v>0</v>
      </c>
      <c r="Q395" s="212">
        <v>0</v>
      </c>
      <c r="R395" s="212">
        <f>Q395*H395</f>
        <v>0</v>
      </c>
      <c r="S395" s="212">
        <v>0</v>
      </c>
      <c r="T395" s="213">
        <f>S395*H395</f>
        <v>0</v>
      </c>
      <c r="AR395" s="15" t="s">
        <v>397</v>
      </c>
      <c r="AT395" s="15" t="s">
        <v>134</v>
      </c>
      <c r="AU395" s="15" t="s">
        <v>78</v>
      </c>
      <c r="AY395" s="15" t="s">
        <v>130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15" t="s">
        <v>76</v>
      </c>
      <c r="BK395" s="214">
        <f>ROUND(I395*H395,2)</f>
        <v>0</v>
      </c>
      <c r="BL395" s="15" t="s">
        <v>397</v>
      </c>
      <c r="BM395" s="15" t="s">
        <v>674</v>
      </c>
    </row>
    <row r="396" spans="2:47" s="1" customFormat="1" ht="12">
      <c r="B396" s="36"/>
      <c r="C396" s="37"/>
      <c r="D396" s="215" t="s">
        <v>141</v>
      </c>
      <c r="E396" s="37"/>
      <c r="F396" s="216" t="s">
        <v>675</v>
      </c>
      <c r="G396" s="37"/>
      <c r="H396" s="37"/>
      <c r="I396" s="129"/>
      <c r="J396" s="37"/>
      <c r="K396" s="37"/>
      <c r="L396" s="41"/>
      <c r="M396" s="217"/>
      <c r="N396" s="77"/>
      <c r="O396" s="77"/>
      <c r="P396" s="77"/>
      <c r="Q396" s="77"/>
      <c r="R396" s="77"/>
      <c r="S396" s="77"/>
      <c r="T396" s="78"/>
      <c r="AT396" s="15" t="s">
        <v>141</v>
      </c>
      <c r="AU396" s="15" t="s">
        <v>78</v>
      </c>
    </row>
    <row r="397" spans="2:65" s="1" customFormat="1" ht="16.5" customHeight="1">
      <c r="B397" s="36"/>
      <c r="C397" s="203" t="s">
        <v>676</v>
      </c>
      <c r="D397" s="203" t="s">
        <v>134</v>
      </c>
      <c r="E397" s="204" t="s">
        <v>677</v>
      </c>
      <c r="F397" s="205" t="s">
        <v>678</v>
      </c>
      <c r="G397" s="206" t="s">
        <v>173</v>
      </c>
      <c r="H397" s="207">
        <v>0.24</v>
      </c>
      <c r="I397" s="208"/>
      <c r="J397" s="209">
        <f>ROUND(I397*H397,2)</f>
        <v>0</v>
      </c>
      <c r="K397" s="205" t="s">
        <v>138</v>
      </c>
      <c r="L397" s="41"/>
      <c r="M397" s="210" t="s">
        <v>1</v>
      </c>
      <c r="N397" s="211" t="s">
        <v>39</v>
      </c>
      <c r="O397" s="77"/>
      <c r="P397" s="212">
        <f>O397*H397</f>
        <v>0</v>
      </c>
      <c r="Q397" s="212">
        <v>0</v>
      </c>
      <c r="R397" s="212">
        <f>Q397*H397</f>
        <v>0</v>
      </c>
      <c r="S397" s="212">
        <v>0</v>
      </c>
      <c r="T397" s="213">
        <f>S397*H397</f>
        <v>0</v>
      </c>
      <c r="AR397" s="15" t="s">
        <v>397</v>
      </c>
      <c r="AT397" s="15" t="s">
        <v>134</v>
      </c>
      <c r="AU397" s="15" t="s">
        <v>78</v>
      </c>
      <c r="AY397" s="15" t="s">
        <v>130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5" t="s">
        <v>76</v>
      </c>
      <c r="BK397" s="214">
        <f>ROUND(I397*H397,2)</f>
        <v>0</v>
      </c>
      <c r="BL397" s="15" t="s">
        <v>397</v>
      </c>
      <c r="BM397" s="15" t="s">
        <v>679</v>
      </c>
    </row>
    <row r="398" spans="2:47" s="1" customFormat="1" ht="12">
      <c r="B398" s="36"/>
      <c r="C398" s="37"/>
      <c r="D398" s="215" t="s">
        <v>141</v>
      </c>
      <c r="E398" s="37"/>
      <c r="F398" s="216" t="s">
        <v>680</v>
      </c>
      <c r="G398" s="37"/>
      <c r="H398" s="37"/>
      <c r="I398" s="129"/>
      <c r="J398" s="37"/>
      <c r="K398" s="37"/>
      <c r="L398" s="41"/>
      <c r="M398" s="217"/>
      <c r="N398" s="77"/>
      <c r="O398" s="77"/>
      <c r="P398" s="77"/>
      <c r="Q398" s="77"/>
      <c r="R398" s="77"/>
      <c r="S398" s="77"/>
      <c r="T398" s="78"/>
      <c r="AT398" s="15" t="s">
        <v>141</v>
      </c>
      <c r="AU398" s="15" t="s">
        <v>78</v>
      </c>
    </row>
    <row r="399" spans="2:65" s="1" customFormat="1" ht="16.5" customHeight="1">
      <c r="B399" s="36"/>
      <c r="C399" s="203" t="s">
        <v>681</v>
      </c>
      <c r="D399" s="203" t="s">
        <v>134</v>
      </c>
      <c r="E399" s="204" t="s">
        <v>682</v>
      </c>
      <c r="F399" s="205" t="s">
        <v>683</v>
      </c>
      <c r="G399" s="206" t="s">
        <v>173</v>
      </c>
      <c r="H399" s="207">
        <v>0.24</v>
      </c>
      <c r="I399" s="208"/>
      <c r="J399" s="209">
        <f>ROUND(I399*H399,2)</f>
        <v>0</v>
      </c>
      <c r="K399" s="205" t="s">
        <v>138</v>
      </c>
      <c r="L399" s="41"/>
      <c r="M399" s="210" t="s">
        <v>1</v>
      </c>
      <c r="N399" s="211" t="s">
        <v>39</v>
      </c>
      <c r="O399" s="77"/>
      <c r="P399" s="212">
        <f>O399*H399</f>
        <v>0</v>
      </c>
      <c r="Q399" s="212">
        <v>0</v>
      </c>
      <c r="R399" s="212">
        <f>Q399*H399</f>
        <v>0</v>
      </c>
      <c r="S399" s="212">
        <v>0</v>
      </c>
      <c r="T399" s="213">
        <f>S399*H399</f>
        <v>0</v>
      </c>
      <c r="AR399" s="15" t="s">
        <v>397</v>
      </c>
      <c r="AT399" s="15" t="s">
        <v>134</v>
      </c>
      <c r="AU399" s="15" t="s">
        <v>78</v>
      </c>
      <c r="AY399" s="15" t="s">
        <v>130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5" t="s">
        <v>76</v>
      </c>
      <c r="BK399" s="214">
        <f>ROUND(I399*H399,2)</f>
        <v>0</v>
      </c>
      <c r="BL399" s="15" t="s">
        <v>397</v>
      </c>
      <c r="BM399" s="15" t="s">
        <v>684</v>
      </c>
    </row>
    <row r="400" spans="2:47" s="1" customFormat="1" ht="12">
      <c r="B400" s="36"/>
      <c r="C400" s="37"/>
      <c r="D400" s="215" t="s">
        <v>141</v>
      </c>
      <c r="E400" s="37"/>
      <c r="F400" s="216" t="s">
        <v>685</v>
      </c>
      <c r="G400" s="37"/>
      <c r="H400" s="37"/>
      <c r="I400" s="129"/>
      <c r="J400" s="37"/>
      <c r="K400" s="37"/>
      <c r="L400" s="41"/>
      <c r="M400" s="217"/>
      <c r="N400" s="77"/>
      <c r="O400" s="77"/>
      <c r="P400" s="77"/>
      <c r="Q400" s="77"/>
      <c r="R400" s="77"/>
      <c r="S400" s="77"/>
      <c r="T400" s="78"/>
      <c r="AT400" s="15" t="s">
        <v>141</v>
      </c>
      <c r="AU400" s="15" t="s">
        <v>78</v>
      </c>
    </row>
    <row r="401" spans="2:63" s="10" customFormat="1" ht="22.8" customHeight="1">
      <c r="B401" s="187"/>
      <c r="C401" s="188"/>
      <c r="D401" s="189" t="s">
        <v>67</v>
      </c>
      <c r="E401" s="201" t="s">
        <v>686</v>
      </c>
      <c r="F401" s="201" t="s">
        <v>687</v>
      </c>
      <c r="G401" s="188"/>
      <c r="H401" s="188"/>
      <c r="I401" s="191"/>
      <c r="J401" s="202">
        <f>BK401</f>
        <v>0</v>
      </c>
      <c r="K401" s="188"/>
      <c r="L401" s="193"/>
      <c r="M401" s="194"/>
      <c r="N401" s="195"/>
      <c r="O401" s="195"/>
      <c r="P401" s="196">
        <f>SUM(P402:P414)</f>
        <v>0</v>
      </c>
      <c r="Q401" s="195"/>
      <c r="R401" s="196">
        <f>SUM(R402:R414)</f>
        <v>0.007025</v>
      </c>
      <c r="S401" s="195"/>
      <c r="T401" s="197">
        <f>SUM(T402:T414)</f>
        <v>0</v>
      </c>
      <c r="AR401" s="198" t="s">
        <v>78</v>
      </c>
      <c r="AT401" s="199" t="s">
        <v>67</v>
      </c>
      <c r="AU401" s="199" t="s">
        <v>76</v>
      </c>
      <c r="AY401" s="198" t="s">
        <v>130</v>
      </c>
      <c r="BK401" s="200">
        <f>SUM(BK402:BK414)</f>
        <v>0</v>
      </c>
    </row>
    <row r="402" spans="2:65" s="1" customFormat="1" ht="16.5" customHeight="1">
      <c r="B402" s="36"/>
      <c r="C402" s="203" t="s">
        <v>688</v>
      </c>
      <c r="D402" s="203" t="s">
        <v>134</v>
      </c>
      <c r="E402" s="204" t="s">
        <v>689</v>
      </c>
      <c r="F402" s="205" t="s">
        <v>690</v>
      </c>
      <c r="G402" s="206" t="s">
        <v>186</v>
      </c>
      <c r="H402" s="207">
        <v>10</v>
      </c>
      <c r="I402" s="208"/>
      <c r="J402" s="209">
        <f>ROUND(I402*H402,2)</f>
        <v>0</v>
      </c>
      <c r="K402" s="205" t="s">
        <v>138</v>
      </c>
      <c r="L402" s="41"/>
      <c r="M402" s="210" t="s">
        <v>1</v>
      </c>
      <c r="N402" s="211" t="s">
        <v>39</v>
      </c>
      <c r="O402" s="77"/>
      <c r="P402" s="212">
        <f>O402*H402</f>
        <v>0</v>
      </c>
      <c r="Q402" s="212">
        <v>2E-05</v>
      </c>
      <c r="R402" s="212">
        <f>Q402*H402</f>
        <v>0.0002</v>
      </c>
      <c r="S402" s="212">
        <v>0</v>
      </c>
      <c r="T402" s="213">
        <f>S402*H402</f>
        <v>0</v>
      </c>
      <c r="AR402" s="15" t="s">
        <v>397</v>
      </c>
      <c r="AT402" s="15" t="s">
        <v>134</v>
      </c>
      <c r="AU402" s="15" t="s">
        <v>78</v>
      </c>
      <c r="AY402" s="15" t="s">
        <v>130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5" t="s">
        <v>76</v>
      </c>
      <c r="BK402" s="214">
        <f>ROUND(I402*H402,2)</f>
        <v>0</v>
      </c>
      <c r="BL402" s="15" t="s">
        <v>397</v>
      </c>
      <c r="BM402" s="15" t="s">
        <v>691</v>
      </c>
    </row>
    <row r="403" spans="2:47" s="1" customFormat="1" ht="12">
      <c r="B403" s="36"/>
      <c r="C403" s="37"/>
      <c r="D403" s="215" t="s">
        <v>141</v>
      </c>
      <c r="E403" s="37"/>
      <c r="F403" s="216" t="s">
        <v>692</v>
      </c>
      <c r="G403" s="37"/>
      <c r="H403" s="37"/>
      <c r="I403" s="129"/>
      <c r="J403" s="37"/>
      <c r="K403" s="37"/>
      <c r="L403" s="41"/>
      <c r="M403" s="217"/>
      <c r="N403" s="77"/>
      <c r="O403" s="77"/>
      <c r="P403" s="77"/>
      <c r="Q403" s="77"/>
      <c r="R403" s="77"/>
      <c r="S403" s="77"/>
      <c r="T403" s="78"/>
      <c r="AT403" s="15" t="s">
        <v>141</v>
      </c>
      <c r="AU403" s="15" t="s">
        <v>78</v>
      </c>
    </row>
    <row r="404" spans="2:51" s="11" customFormat="1" ht="12">
      <c r="B404" s="231"/>
      <c r="C404" s="232"/>
      <c r="D404" s="215" t="s">
        <v>189</v>
      </c>
      <c r="E404" s="233" t="s">
        <v>1</v>
      </c>
      <c r="F404" s="234" t="s">
        <v>693</v>
      </c>
      <c r="G404" s="232"/>
      <c r="H404" s="235">
        <v>10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189</v>
      </c>
      <c r="AU404" s="241" t="s">
        <v>78</v>
      </c>
      <c r="AV404" s="11" t="s">
        <v>78</v>
      </c>
      <c r="AW404" s="11" t="s">
        <v>31</v>
      </c>
      <c r="AX404" s="11" t="s">
        <v>76</v>
      </c>
      <c r="AY404" s="241" t="s">
        <v>130</v>
      </c>
    </row>
    <row r="405" spans="2:65" s="1" customFormat="1" ht="16.5" customHeight="1">
      <c r="B405" s="36"/>
      <c r="C405" s="203" t="s">
        <v>694</v>
      </c>
      <c r="D405" s="203" t="s">
        <v>134</v>
      </c>
      <c r="E405" s="204" t="s">
        <v>695</v>
      </c>
      <c r="F405" s="205" t="s">
        <v>696</v>
      </c>
      <c r="G405" s="206" t="s">
        <v>186</v>
      </c>
      <c r="H405" s="207">
        <v>10</v>
      </c>
      <c r="I405" s="208"/>
      <c r="J405" s="209">
        <f>ROUND(I405*H405,2)</f>
        <v>0</v>
      </c>
      <c r="K405" s="205" t="s">
        <v>138</v>
      </c>
      <c r="L405" s="41"/>
      <c r="M405" s="210" t="s">
        <v>1</v>
      </c>
      <c r="N405" s="211" t="s">
        <v>39</v>
      </c>
      <c r="O405" s="77"/>
      <c r="P405" s="212">
        <f>O405*H405</f>
        <v>0</v>
      </c>
      <c r="Q405" s="212">
        <v>0.00013</v>
      </c>
      <c r="R405" s="212">
        <f>Q405*H405</f>
        <v>0.0013</v>
      </c>
      <c r="S405" s="212">
        <v>0</v>
      </c>
      <c r="T405" s="213">
        <f>S405*H405</f>
        <v>0</v>
      </c>
      <c r="AR405" s="15" t="s">
        <v>397</v>
      </c>
      <c r="AT405" s="15" t="s">
        <v>134</v>
      </c>
      <c r="AU405" s="15" t="s">
        <v>78</v>
      </c>
      <c r="AY405" s="15" t="s">
        <v>130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5" t="s">
        <v>76</v>
      </c>
      <c r="BK405" s="214">
        <f>ROUND(I405*H405,2)</f>
        <v>0</v>
      </c>
      <c r="BL405" s="15" t="s">
        <v>397</v>
      </c>
      <c r="BM405" s="15" t="s">
        <v>697</v>
      </c>
    </row>
    <row r="406" spans="2:47" s="1" customFormat="1" ht="12">
      <c r="B406" s="36"/>
      <c r="C406" s="37"/>
      <c r="D406" s="215" t="s">
        <v>141</v>
      </c>
      <c r="E406" s="37"/>
      <c r="F406" s="216" t="s">
        <v>698</v>
      </c>
      <c r="G406" s="37"/>
      <c r="H406" s="37"/>
      <c r="I406" s="129"/>
      <c r="J406" s="37"/>
      <c r="K406" s="37"/>
      <c r="L406" s="41"/>
      <c r="M406" s="217"/>
      <c r="N406" s="77"/>
      <c r="O406" s="77"/>
      <c r="P406" s="77"/>
      <c r="Q406" s="77"/>
      <c r="R406" s="77"/>
      <c r="S406" s="77"/>
      <c r="T406" s="78"/>
      <c r="AT406" s="15" t="s">
        <v>141</v>
      </c>
      <c r="AU406" s="15" t="s">
        <v>78</v>
      </c>
    </row>
    <row r="407" spans="2:65" s="1" customFormat="1" ht="16.5" customHeight="1">
      <c r="B407" s="36"/>
      <c r="C407" s="203" t="s">
        <v>699</v>
      </c>
      <c r="D407" s="203" t="s">
        <v>134</v>
      </c>
      <c r="E407" s="204" t="s">
        <v>700</v>
      </c>
      <c r="F407" s="205" t="s">
        <v>701</v>
      </c>
      <c r="G407" s="206" t="s">
        <v>186</v>
      </c>
      <c r="H407" s="207">
        <v>10</v>
      </c>
      <c r="I407" s="208"/>
      <c r="J407" s="209">
        <f>ROUND(I407*H407,2)</f>
        <v>0</v>
      </c>
      <c r="K407" s="205" t="s">
        <v>138</v>
      </c>
      <c r="L407" s="41"/>
      <c r="M407" s="210" t="s">
        <v>1</v>
      </c>
      <c r="N407" s="211" t="s">
        <v>39</v>
      </c>
      <c r="O407" s="77"/>
      <c r="P407" s="212">
        <f>O407*H407</f>
        <v>0</v>
      </c>
      <c r="Q407" s="212">
        <v>0.00029</v>
      </c>
      <c r="R407" s="212">
        <f>Q407*H407</f>
        <v>0.0029</v>
      </c>
      <c r="S407" s="212">
        <v>0</v>
      </c>
      <c r="T407" s="213">
        <f>S407*H407</f>
        <v>0</v>
      </c>
      <c r="AR407" s="15" t="s">
        <v>397</v>
      </c>
      <c r="AT407" s="15" t="s">
        <v>134</v>
      </c>
      <c r="AU407" s="15" t="s">
        <v>78</v>
      </c>
      <c r="AY407" s="15" t="s">
        <v>130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5" t="s">
        <v>76</v>
      </c>
      <c r="BK407" s="214">
        <f>ROUND(I407*H407,2)</f>
        <v>0</v>
      </c>
      <c r="BL407" s="15" t="s">
        <v>397</v>
      </c>
      <c r="BM407" s="15" t="s">
        <v>702</v>
      </c>
    </row>
    <row r="408" spans="2:47" s="1" customFormat="1" ht="12">
      <c r="B408" s="36"/>
      <c r="C408" s="37"/>
      <c r="D408" s="215" t="s">
        <v>141</v>
      </c>
      <c r="E408" s="37"/>
      <c r="F408" s="216" t="s">
        <v>703</v>
      </c>
      <c r="G408" s="37"/>
      <c r="H408" s="37"/>
      <c r="I408" s="129"/>
      <c r="J408" s="37"/>
      <c r="K408" s="37"/>
      <c r="L408" s="41"/>
      <c r="M408" s="217"/>
      <c r="N408" s="77"/>
      <c r="O408" s="77"/>
      <c r="P408" s="77"/>
      <c r="Q408" s="77"/>
      <c r="R408" s="77"/>
      <c r="S408" s="77"/>
      <c r="T408" s="78"/>
      <c r="AT408" s="15" t="s">
        <v>141</v>
      </c>
      <c r="AU408" s="15" t="s">
        <v>78</v>
      </c>
    </row>
    <row r="409" spans="2:65" s="1" customFormat="1" ht="16.5" customHeight="1">
      <c r="B409" s="36"/>
      <c r="C409" s="203" t="s">
        <v>704</v>
      </c>
      <c r="D409" s="203" t="s">
        <v>134</v>
      </c>
      <c r="E409" s="204" t="s">
        <v>705</v>
      </c>
      <c r="F409" s="205" t="s">
        <v>706</v>
      </c>
      <c r="G409" s="206" t="s">
        <v>186</v>
      </c>
      <c r="H409" s="207">
        <v>10.5</v>
      </c>
      <c r="I409" s="208"/>
      <c r="J409" s="209">
        <f>ROUND(I409*H409,2)</f>
        <v>0</v>
      </c>
      <c r="K409" s="205" t="s">
        <v>138</v>
      </c>
      <c r="L409" s="41"/>
      <c r="M409" s="210" t="s">
        <v>1</v>
      </c>
      <c r="N409" s="211" t="s">
        <v>39</v>
      </c>
      <c r="O409" s="77"/>
      <c r="P409" s="212">
        <f>O409*H409</f>
        <v>0</v>
      </c>
      <c r="Q409" s="212">
        <v>8E-05</v>
      </c>
      <c r="R409" s="212">
        <f>Q409*H409</f>
        <v>0.00084</v>
      </c>
      <c r="S409" s="212">
        <v>0</v>
      </c>
      <c r="T409" s="213">
        <f>S409*H409</f>
        <v>0</v>
      </c>
      <c r="AR409" s="15" t="s">
        <v>397</v>
      </c>
      <c r="AT409" s="15" t="s">
        <v>134</v>
      </c>
      <c r="AU409" s="15" t="s">
        <v>78</v>
      </c>
      <c r="AY409" s="15" t="s">
        <v>130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5" t="s">
        <v>76</v>
      </c>
      <c r="BK409" s="214">
        <f>ROUND(I409*H409,2)</f>
        <v>0</v>
      </c>
      <c r="BL409" s="15" t="s">
        <v>397</v>
      </c>
      <c r="BM409" s="15" t="s">
        <v>707</v>
      </c>
    </row>
    <row r="410" spans="2:47" s="1" customFormat="1" ht="12">
      <c r="B410" s="36"/>
      <c r="C410" s="37"/>
      <c r="D410" s="215" t="s">
        <v>141</v>
      </c>
      <c r="E410" s="37"/>
      <c r="F410" s="216" t="s">
        <v>708</v>
      </c>
      <c r="G410" s="37"/>
      <c r="H410" s="37"/>
      <c r="I410" s="129"/>
      <c r="J410" s="37"/>
      <c r="K410" s="37"/>
      <c r="L410" s="41"/>
      <c r="M410" s="217"/>
      <c r="N410" s="77"/>
      <c r="O410" s="77"/>
      <c r="P410" s="77"/>
      <c r="Q410" s="77"/>
      <c r="R410" s="77"/>
      <c r="S410" s="77"/>
      <c r="T410" s="78"/>
      <c r="AT410" s="15" t="s">
        <v>141</v>
      </c>
      <c r="AU410" s="15" t="s">
        <v>78</v>
      </c>
    </row>
    <row r="411" spans="2:65" s="1" customFormat="1" ht="16.5" customHeight="1">
      <c r="B411" s="36"/>
      <c r="C411" s="203" t="s">
        <v>709</v>
      </c>
      <c r="D411" s="203" t="s">
        <v>134</v>
      </c>
      <c r="E411" s="204" t="s">
        <v>710</v>
      </c>
      <c r="F411" s="205" t="s">
        <v>711</v>
      </c>
      <c r="G411" s="206" t="s">
        <v>186</v>
      </c>
      <c r="H411" s="207">
        <v>10.5</v>
      </c>
      <c r="I411" s="208"/>
      <c r="J411" s="209">
        <f>ROUND(I411*H411,2)</f>
        <v>0</v>
      </c>
      <c r="K411" s="205" t="s">
        <v>138</v>
      </c>
      <c r="L411" s="41"/>
      <c r="M411" s="210" t="s">
        <v>1</v>
      </c>
      <c r="N411" s="211" t="s">
        <v>39</v>
      </c>
      <c r="O411" s="77"/>
      <c r="P411" s="212">
        <f>O411*H411</f>
        <v>0</v>
      </c>
      <c r="Q411" s="212">
        <v>0.00014</v>
      </c>
      <c r="R411" s="212">
        <f>Q411*H411</f>
        <v>0.00147</v>
      </c>
      <c r="S411" s="212">
        <v>0</v>
      </c>
      <c r="T411" s="213">
        <f>S411*H411</f>
        <v>0</v>
      </c>
      <c r="AR411" s="15" t="s">
        <v>397</v>
      </c>
      <c r="AT411" s="15" t="s">
        <v>134</v>
      </c>
      <c r="AU411" s="15" t="s">
        <v>78</v>
      </c>
      <c r="AY411" s="15" t="s">
        <v>130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5" t="s">
        <v>76</v>
      </c>
      <c r="BK411" s="214">
        <f>ROUND(I411*H411,2)</f>
        <v>0</v>
      </c>
      <c r="BL411" s="15" t="s">
        <v>397</v>
      </c>
      <c r="BM411" s="15" t="s">
        <v>712</v>
      </c>
    </row>
    <row r="412" spans="2:47" s="1" customFormat="1" ht="12">
      <c r="B412" s="36"/>
      <c r="C412" s="37"/>
      <c r="D412" s="215" t="s">
        <v>141</v>
      </c>
      <c r="E412" s="37"/>
      <c r="F412" s="216" t="s">
        <v>713</v>
      </c>
      <c r="G412" s="37"/>
      <c r="H412" s="37"/>
      <c r="I412" s="129"/>
      <c r="J412" s="37"/>
      <c r="K412" s="37"/>
      <c r="L412" s="41"/>
      <c r="M412" s="217"/>
      <c r="N412" s="77"/>
      <c r="O412" s="77"/>
      <c r="P412" s="77"/>
      <c r="Q412" s="77"/>
      <c r="R412" s="77"/>
      <c r="S412" s="77"/>
      <c r="T412" s="78"/>
      <c r="AT412" s="15" t="s">
        <v>141</v>
      </c>
      <c r="AU412" s="15" t="s">
        <v>78</v>
      </c>
    </row>
    <row r="413" spans="2:65" s="1" customFormat="1" ht="16.5" customHeight="1">
      <c r="B413" s="36"/>
      <c r="C413" s="203" t="s">
        <v>714</v>
      </c>
      <c r="D413" s="203" t="s">
        <v>134</v>
      </c>
      <c r="E413" s="204" t="s">
        <v>715</v>
      </c>
      <c r="F413" s="205" t="s">
        <v>716</v>
      </c>
      <c r="G413" s="206" t="s">
        <v>186</v>
      </c>
      <c r="H413" s="207">
        <v>10.5</v>
      </c>
      <c r="I413" s="208"/>
      <c r="J413" s="209">
        <f>ROUND(I413*H413,2)</f>
        <v>0</v>
      </c>
      <c r="K413" s="205" t="s">
        <v>138</v>
      </c>
      <c r="L413" s="41"/>
      <c r="M413" s="210" t="s">
        <v>1</v>
      </c>
      <c r="N413" s="211" t="s">
        <v>39</v>
      </c>
      <c r="O413" s="77"/>
      <c r="P413" s="212">
        <f>O413*H413</f>
        <v>0</v>
      </c>
      <c r="Q413" s="212">
        <v>3E-05</v>
      </c>
      <c r="R413" s="212">
        <f>Q413*H413</f>
        <v>0.000315</v>
      </c>
      <c r="S413" s="212">
        <v>0</v>
      </c>
      <c r="T413" s="213">
        <f>S413*H413</f>
        <v>0</v>
      </c>
      <c r="AR413" s="15" t="s">
        <v>397</v>
      </c>
      <c r="AT413" s="15" t="s">
        <v>134</v>
      </c>
      <c r="AU413" s="15" t="s">
        <v>78</v>
      </c>
      <c r="AY413" s="15" t="s">
        <v>130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5" t="s">
        <v>76</v>
      </c>
      <c r="BK413" s="214">
        <f>ROUND(I413*H413,2)</f>
        <v>0</v>
      </c>
      <c r="BL413" s="15" t="s">
        <v>397</v>
      </c>
      <c r="BM413" s="15" t="s">
        <v>717</v>
      </c>
    </row>
    <row r="414" spans="2:47" s="1" customFormat="1" ht="12">
      <c r="B414" s="36"/>
      <c r="C414" s="37"/>
      <c r="D414" s="215" t="s">
        <v>141</v>
      </c>
      <c r="E414" s="37"/>
      <c r="F414" s="216" t="s">
        <v>718</v>
      </c>
      <c r="G414" s="37"/>
      <c r="H414" s="37"/>
      <c r="I414" s="129"/>
      <c r="J414" s="37"/>
      <c r="K414" s="37"/>
      <c r="L414" s="41"/>
      <c r="M414" s="217"/>
      <c r="N414" s="77"/>
      <c r="O414" s="77"/>
      <c r="P414" s="77"/>
      <c r="Q414" s="77"/>
      <c r="R414" s="77"/>
      <c r="S414" s="77"/>
      <c r="T414" s="78"/>
      <c r="AT414" s="15" t="s">
        <v>141</v>
      </c>
      <c r="AU414" s="15" t="s">
        <v>78</v>
      </c>
    </row>
    <row r="415" spans="2:63" s="10" customFormat="1" ht="22.8" customHeight="1">
      <c r="B415" s="187"/>
      <c r="C415" s="188"/>
      <c r="D415" s="189" t="s">
        <v>67</v>
      </c>
      <c r="E415" s="201" t="s">
        <v>719</v>
      </c>
      <c r="F415" s="201" t="s">
        <v>720</v>
      </c>
      <c r="G415" s="188"/>
      <c r="H415" s="188"/>
      <c r="I415" s="191"/>
      <c r="J415" s="202">
        <f>BK415</f>
        <v>0</v>
      </c>
      <c r="K415" s="188"/>
      <c r="L415" s="193"/>
      <c r="M415" s="194"/>
      <c r="N415" s="195"/>
      <c r="O415" s="195"/>
      <c r="P415" s="196">
        <f>SUM(P416:P429)</f>
        <v>0</v>
      </c>
      <c r="Q415" s="195"/>
      <c r="R415" s="196">
        <f>SUM(R416:R429)</f>
        <v>0.11063121999999999</v>
      </c>
      <c r="S415" s="195"/>
      <c r="T415" s="197">
        <f>SUM(T416:T429)</f>
        <v>0.035688960000000006</v>
      </c>
      <c r="AR415" s="198" t="s">
        <v>78</v>
      </c>
      <c r="AT415" s="199" t="s">
        <v>67</v>
      </c>
      <c r="AU415" s="199" t="s">
        <v>76</v>
      </c>
      <c r="AY415" s="198" t="s">
        <v>130</v>
      </c>
      <c r="BK415" s="200">
        <f>SUM(BK416:BK429)</f>
        <v>0</v>
      </c>
    </row>
    <row r="416" spans="2:65" s="1" customFormat="1" ht="16.5" customHeight="1">
      <c r="B416" s="36"/>
      <c r="C416" s="203" t="s">
        <v>721</v>
      </c>
      <c r="D416" s="203" t="s">
        <v>134</v>
      </c>
      <c r="E416" s="204" t="s">
        <v>722</v>
      </c>
      <c r="F416" s="205" t="s">
        <v>723</v>
      </c>
      <c r="G416" s="206" t="s">
        <v>186</v>
      </c>
      <c r="H416" s="207">
        <v>297.408</v>
      </c>
      <c r="I416" s="208"/>
      <c r="J416" s="209">
        <f>ROUND(I416*H416,2)</f>
        <v>0</v>
      </c>
      <c r="K416" s="205" t="s">
        <v>138</v>
      </c>
      <c r="L416" s="41"/>
      <c r="M416" s="210" t="s">
        <v>1</v>
      </c>
      <c r="N416" s="211" t="s">
        <v>39</v>
      </c>
      <c r="O416" s="77"/>
      <c r="P416" s="212">
        <f>O416*H416</f>
        <v>0</v>
      </c>
      <c r="Q416" s="212">
        <v>1E-05</v>
      </c>
      <c r="R416" s="212">
        <f>Q416*H416</f>
        <v>0.0029740800000000005</v>
      </c>
      <c r="S416" s="212">
        <v>0.00012</v>
      </c>
      <c r="T416" s="213">
        <f>S416*H416</f>
        <v>0.035688960000000006</v>
      </c>
      <c r="AR416" s="15" t="s">
        <v>397</v>
      </c>
      <c r="AT416" s="15" t="s">
        <v>134</v>
      </c>
      <c r="AU416" s="15" t="s">
        <v>78</v>
      </c>
      <c r="AY416" s="15" t="s">
        <v>130</v>
      </c>
      <c r="BE416" s="214">
        <f>IF(N416="základní",J416,0)</f>
        <v>0</v>
      </c>
      <c r="BF416" s="214">
        <f>IF(N416="snížená",J416,0)</f>
        <v>0</v>
      </c>
      <c r="BG416" s="214">
        <f>IF(N416="zákl. přenesená",J416,0)</f>
        <v>0</v>
      </c>
      <c r="BH416" s="214">
        <f>IF(N416="sníž. přenesená",J416,0)</f>
        <v>0</v>
      </c>
      <c r="BI416" s="214">
        <f>IF(N416="nulová",J416,0)</f>
        <v>0</v>
      </c>
      <c r="BJ416" s="15" t="s">
        <v>76</v>
      </c>
      <c r="BK416" s="214">
        <f>ROUND(I416*H416,2)</f>
        <v>0</v>
      </c>
      <c r="BL416" s="15" t="s">
        <v>397</v>
      </c>
      <c r="BM416" s="15" t="s">
        <v>724</v>
      </c>
    </row>
    <row r="417" spans="2:47" s="1" customFormat="1" ht="12">
      <c r="B417" s="36"/>
      <c r="C417" s="37"/>
      <c r="D417" s="215" t="s">
        <v>141</v>
      </c>
      <c r="E417" s="37"/>
      <c r="F417" s="216" t="s">
        <v>725</v>
      </c>
      <c r="G417" s="37"/>
      <c r="H417" s="37"/>
      <c r="I417" s="129"/>
      <c r="J417" s="37"/>
      <c r="K417" s="37"/>
      <c r="L417" s="41"/>
      <c r="M417" s="217"/>
      <c r="N417" s="77"/>
      <c r="O417" s="77"/>
      <c r="P417" s="77"/>
      <c r="Q417" s="77"/>
      <c r="R417" s="77"/>
      <c r="S417" s="77"/>
      <c r="T417" s="78"/>
      <c r="AT417" s="15" t="s">
        <v>141</v>
      </c>
      <c r="AU417" s="15" t="s">
        <v>78</v>
      </c>
    </row>
    <row r="418" spans="2:65" s="1" customFormat="1" ht="16.5" customHeight="1">
      <c r="B418" s="36"/>
      <c r="C418" s="203" t="s">
        <v>726</v>
      </c>
      <c r="D418" s="203" t="s">
        <v>134</v>
      </c>
      <c r="E418" s="204" t="s">
        <v>727</v>
      </c>
      <c r="F418" s="205" t="s">
        <v>728</v>
      </c>
      <c r="G418" s="206" t="s">
        <v>186</v>
      </c>
      <c r="H418" s="207">
        <v>297.408</v>
      </c>
      <c r="I418" s="208"/>
      <c r="J418" s="209">
        <f>ROUND(I418*H418,2)</f>
        <v>0</v>
      </c>
      <c r="K418" s="205" t="s">
        <v>138</v>
      </c>
      <c r="L418" s="41"/>
      <c r="M418" s="210" t="s">
        <v>1</v>
      </c>
      <c r="N418" s="211" t="s">
        <v>39</v>
      </c>
      <c r="O418" s="77"/>
      <c r="P418" s="212">
        <f>O418*H418</f>
        <v>0</v>
      </c>
      <c r="Q418" s="212">
        <v>0.0002</v>
      </c>
      <c r="R418" s="212">
        <f>Q418*H418</f>
        <v>0.0594816</v>
      </c>
      <c r="S418" s="212">
        <v>0</v>
      </c>
      <c r="T418" s="213">
        <f>S418*H418</f>
        <v>0</v>
      </c>
      <c r="AR418" s="15" t="s">
        <v>397</v>
      </c>
      <c r="AT418" s="15" t="s">
        <v>134</v>
      </c>
      <c r="AU418" s="15" t="s">
        <v>78</v>
      </c>
      <c r="AY418" s="15" t="s">
        <v>130</v>
      </c>
      <c r="BE418" s="214">
        <f>IF(N418="základní",J418,0)</f>
        <v>0</v>
      </c>
      <c r="BF418" s="214">
        <f>IF(N418="snížená",J418,0)</f>
        <v>0</v>
      </c>
      <c r="BG418" s="214">
        <f>IF(N418="zákl. přenesená",J418,0)</f>
        <v>0</v>
      </c>
      <c r="BH418" s="214">
        <f>IF(N418="sníž. přenesená",J418,0)</f>
        <v>0</v>
      </c>
      <c r="BI418" s="214">
        <f>IF(N418="nulová",J418,0)</f>
        <v>0</v>
      </c>
      <c r="BJ418" s="15" t="s">
        <v>76</v>
      </c>
      <c r="BK418" s="214">
        <f>ROUND(I418*H418,2)</f>
        <v>0</v>
      </c>
      <c r="BL418" s="15" t="s">
        <v>397</v>
      </c>
      <c r="BM418" s="15" t="s">
        <v>729</v>
      </c>
    </row>
    <row r="419" spans="2:47" s="1" customFormat="1" ht="12">
      <c r="B419" s="36"/>
      <c r="C419" s="37"/>
      <c r="D419" s="215" t="s">
        <v>141</v>
      </c>
      <c r="E419" s="37"/>
      <c r="F419" s="216" t="s">
        <v>730</v>
      </c>
      <c r="G419" s="37"/>
      <c r="H419" s="37"/>
      <c r="I419" s="129"/>
      <c r="J419" s="37"/>
      <c r="K419" s="37"/>
      <c r="L419" s="41"/>
      <c r="M419" s="217"/>
      <c r="N419" s="77"/>
      <c r="O419" s="77"/>
      <c r="P419" s="77"/>
      <c r="Q419" s="77"/>
      <c r="R419" s="77"/>
      <c r="S419" s="77"/>
      <c r="T419" s="78"/>
      <c r="AT419" s="15" t="s">
        <v>141</v>
      </c>
      <c r="AU419" s="15" t="s">
        <v>78</v>
      </c>
    </row>
    <row r="420" spans="2:65" s="1" customFormat="1" ht="16.5" customHeight="1">
      <c r="B420" s="36"/>
      <c r="C420" s="203" t="s">
        <v>731</v>
      </c>
      <c r="D420" s="203" t="s">
        <v>134</v>
      </c>
      <c r="E420" s="204" t="s">
        <v>732</v>
      </c>
      <c r="F420" s="205" t="s">
        <v>733</v>
      </c>
      <c r="G420" s="206" t="s">
        <v>186</v>
      </c>
      <c r="H420" s="207">
        <v>174.75</v>
      </c>
      <c r="I420" s="208"/>
      <c r="J420" s="209">
        <f>ROUND(I420*H420,2)</f>
        <v>0</v>
      </c>
      <c r="K420" s="205" t="s">
        <v>138</v>
      </c>
      <c r="L420" s="41"/>
      <c r="M420" s="210" t="s">
        <v>1</v>
      </c>
      <c r="N420" s="211" t="s">
        <v>39</v>
      </c>
      <c r="O420" s="77"/>
      <c r="P420" s="212">
        <f>O420*H420</f>
        <v>0</v>
      </c>
      <c r="Q420" s="212">
        <v>1E-05</v>
      </c>
      <c r="R420" s="212">
        <f>Q420*H420</f>
        <v>0.0017475000000000001</v>
      </c>
      <c r="S420" s="212">
        <v>0</v>
      </c>
      <c r="T420" s="213">
        <f>S420*H420</f>
        <v>0</v>
      </c>
      <c r="AR420" s="15" t="s">
        <v>397</v>
      </c>
      <c r="AT420" s="15" t="s">
        <v>134</v>
      </c>
      <c r="AU420" s="15" t="s">
        <v>78</v>
      </c>
      <c r="AY420" s="15" t="s">
        <v>130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15" t="s">
        <v>76</v>
      </c>
      <c r="BK420" s="214">
        <f>ROUND(I420*H420,2)</f>
        <v>0</v>
      </c>
      <c r="BL420" s="15" t="s">
        <v>397</v>
      </c>
      <c r="BM420" s="15" t="s">
        <v>734</v>
      </c>
    </row>
    <row r="421" spans="2:47" s="1" customFormat="1" ht="12">
      <c r="B421" s="36"/>
      <c r="C421" s="37"/>
      <c r="D421" s="215" t="s">
        <v>141</v>
      </c>
      <c r="E421" s="37"/>
      <c r="F421" s="216" t="s">
        <v>735</v>
      </c>
      <c r="G421" s="37"/>
      <c r="H421" s="37"/>
      <c r="I421" s="129"/>
      <c r="J421" s="37"/>
      <c r="K421" s="37"/>
      <c r="L421" s="41"/>
      <c r="M421" s="217"/>
      <c r="N421" s="77"/>
      <c r="O421" s="77"/>
      <c r="P421" s="77"/>
      <c r="Q421" s="77"/>
      <c r="R421" s="77"/>
      <c r="S421" s="77"/>
      <c r="T421" s="78"/>
      <c r="AT421" s="15" t="s">
        <v>141</v>
      </c>
      <c r="AU421" s="15" t="s">
        <v>78</v>
      </c>
    </row>
    <row r="422" spans="2:51" s="11" customFormat="1" ht="12">
      <c r="B422" s="231"/>
      <c r="C422" s="232"/>
      <c r="D422" s="215" t="s">
        <v>189</v>
      </c>
      <c r="E422" s="233" t="s">
        <v>1</v>
      </c>
      <c r="F422" s="234" t="s">
        <v>736</v>
      </c>
      <c r="G422" s="232"/>
      <c r="H422" s="235">
        <v>174.75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189</v>
      </c>
      <c r="AU422" s="241" t="s">
        <v>78</v>
      </c>
      <c r="AV422" s="11" t="s">
        <v>78</v>
      </c>
      <c r="AW422" s="11" t="s">
        <v>31</v>
      </c>
      <c r="AX422" s="11" t="s">
        <v>76</v>
      </c>
      <c r="AY422" s="241" t="s">
        <v>130</v>
      </c>
    </row>
    <row r="423" spans="2:65" s="1" customFormat="1" ht="16.5" customHeight="1">
      <c r="B423" s="36"/>
      <c r="C423" s="203" t="s">
        <v>737</v>
      </c>
      <c r="D423" s="203" t="s">
        <v>134</v>
      </c>
      <c r="E423" s="204" t="s">
        <v>738</v>
      </c>
      <c r="F423" s="205" t="s">
        <v>739</v>
      </c>
      <c r="G423" s="206" t="s">
        <v>186</v>
      </c>
      <c r="H423" s="207">
        <v>68</v>
      </c>
      <c r="I423" s="208"/>
      <c r="J423" s="209">
        <f>ROUND(I423*H423,2)</f>
        <v>0</v>
      </c>
      <c r="K423" s="205" t="s">
        <v>138</v>
      </c>
      <c r="L423" s="41"/>
      <c r="M423" s="210" t="s">
        <v>1</v>
      </c>
      <c r="N423" s="211" t="s">
        <v>39</v>
      </c>
      <c r="O423" s="77"/>
      <c r="P423" s="212">
        <f>O423*H423</f>
        <v>0</v>
      </c>
      <c r="Q423" s="212">
        <v>1E-05</v>
      </c>
      <c r="R423" s="212">
        <f>Q423*H423</f>
        <v>0.00068</v>
      </c>
      <c r="S423" s="212">
        <v>0</v>
      </c>
      <c r="T423" s="213">
        <f>S423*H423</f>
        <v>0</v>
      </c>
      <c r="AR423" s="15" t="s">
        <v>397</v>
      </c>
      <c r="AT423" s="15" t="s">
        <v>134</v>
      </c>
      <c r="AU423" s="15" t="s">
        <v>78</v>
      </c>
      <c r="AY423" s="15" t="s">
        <v>130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5" t="s">
        <v>76</v>
      </c>
      <c r="BK423" s="214">
        <f>ROUND(I423*H423,2)</f>
        <v>0</v>
      </c>
      <c r="BL423" s="15" t="s">
        <v>397</v>
      </c>
      <c r="BM423" s="15" t="s">
        <v>740</v>
      </c>
    </row>
    <row r="424" spans="2:47" s="1" customFormat="1" ht="12">
      <c r="B424" s="36"/>
      <c r="C424" s="37"/>
      <c r="D424" s="215" t="s">
        <v>141</v>
      </c>
      <c r="E424" s="37"/>
      <c r="F424" s="216" t="s">
        <v>741</v>
      </c>
      <c r="G424" s="37"/>
      <c r="H424" s="37"/>
      <c r="I424" s="129"/>
      <c r="J424" s="37"/>
      <c r="K424" s="37"/>
      <c r="L424" s="41"/>
      <c r="M424" s="217"/>
      <c r="N424" s="77"/>
      <c r="O424" s="77"/>
      <c r="P424" s="77"/>
      <c r="Q424" s="77"/>
      <c r="R424" s="77"/>
      <c r="S424" s="77"/>
      <c r="T424" s="78"/>
      <c r="AT424" s="15" t="s">
        <v>141</v>
      </c>
      <c r="AU424" s="15" t="s">
        <v>78</v>
      </c>
    </row>
    <row r="425" spans="2:65" s="1" customFormat="1" ht="16.5" customHeight="1">
      <c r="B425" s="36"/>
      <c r="C425" s="203" t="s">
        <v>742</v>
      </c>
      <c r="D425" s="203" t="s">
        <v>134</v>
      </c>
      <c r="E425" s="204" t="s">
        <v>743</v>
      </c>
      <c r="F425" s="205" t="s">
        <v>744</v>
      </c>
      <c r="G425" s="206" t="s">
        <v>186</v>
      </c>
      <c r="H425" s="207">
        <v>297.408</v>
      </c>
      <c r="I425" s="208"/>
      <c r="J425" s="209">
        <f>ROUND(I425*H425,2)</f>
        <v>0</v>
      </c>
      <c r="K425" s="205" t="s">
        <v>138</v>
      </c>
      <c r="L425" s="41"/>
      <c r="M425" s="210" t="s">
        <v>1</v>
      </c>
      <c r="N425" s="211" t="s">
        <v>39</v>
      </c>
      <c r="O425" s="77"/>
      <c r="P425" s="212">
        <f>O425*H425</f>
        <v>0</v>
      </c>
      <c r="Q425" s="212">
        <v>0.00013</v>
      </c>
      <c r="R425" s="212">
        <f>Q425*H425</f>
        <v>0.038663039999999996</v>
      </c>
      <c r="S425" s="212">
        <v>0</v>
      </c>
      <c r="T425" s="213">
        <f>S425*H425</f>
        <v>0</v>
      </c>
      <c r="AR425" s="15" t="s">
        <v>397</v>
      </c>
      <c r="AT425" s="15" t="s">
        <v>134</v>
      </c>
      <c r="AU425" s="15" t="s">
        <v>78</v>
      </c>
      <c r="AY425" s="15" t="s">
        <v>130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5" t="s">
        <v>76</v>
      </c>
      <c r="BK425" s="214">
        <f>ROUND(I425*H425,2)</f>
        <v>0</v>
      </c>
      <c r="BL425" s="15" t="s">
        <v>397</v>
      </c>
      <c r="BM425" s="15" t="s">
        <v>745</v>
      </c>
    </row>
    <row r="426" spans="2:47" s="1" customFormat="1" ht="12">
      <c r="B426" s="36"/>
      <c r="C426" s="37"/>
      <c r="D426" s="215" t="s">
        <v>141</v>
      </c>
      <c r="E426" s="37"/>
      <c r="F426" s="216" t="s">
        <v>746</v>
      </c>
      <c r="G426" s="37"/>
      <c r="H426" s="37"/>
      <c r="I426" s="129"/>
      <c r="J426" s="37"/>
      <c r="K426" s="37"/>
      <c r="L426" s="41"/>
      <c r="M426" s="217"/>
      <c r="N426" s="77"/>
      <c r="O426" s="77"/>
      <c r="P426" s="77"/>
      <c r="Q426" s="77"/>
      <c r="R426" s="77"/>
      <c r="S426" s="77"/>
      <c r="T426" s="78"/>
      <c r="AT426" s="15" t="s">
        <v>141</v>
      </c>
      <c r="AU426" s="15" t="s">
        <v>78</v>
      </c>
    </row>
    <row r="427" spans="2:51" s="11" customFormat="1" ht="12">
      <c r="B427" s="231"/>
      <c r="C427" s="232"/>
      <c r="D427" s="215" t="s">
        <v>189</v>
      </c>
      <c r="E427" s="233" t="s">
        <v>1</v>
      </c>
      <c r="F427" s="234" t="s">
        <v>747</v>
      </c>
      <c r="G427" s="232"/>
      <c r="H427" s="235">
        <v>297.408</v>
      </c>
      <c r="I427" s="236"/>
      <c r="J427" s="232"/>
      <c r="K427" s="232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189</v>
      </c>
      <c r="AU427" s="241" t="s">
        <v>78</v>
      </c>
      <c r="AV427" s="11" t="s">
        <v>78</v>
      </c>
      <c r="AW427" s="11" t="s">
        <v>31</v>
      </c>
      <c r="AX427" s="11" t="s">
        <v>76</v>
      </c>
      <c r="AY427" s="241" t="s">
        <v>130</v>
      </c>
    </row>
    <row r="428" spans="2:65" s="1" customFormat="1" ht="16.5" customHeight="1">
      <c r="B428" s="36"/>
      <c r="C428" s="203" t="s">
        <v>748</v>
      </c>
      <c r="D428" s="203" t="s">
        <v>134</v>
      </c>
      <c r="E428" s="204" t="s">
        <v>749</v>
      </c>
      <c r="F428" s="205" t="s">
        <v>750</v>
      </c>
      <c r="G428" s="206" t="s">
        <v>186</v>
      </c>
      <c r="H428" s="207">
        <v>54.5</v>
      </c>
      <c r="I428" s="208"/>
      <c r="J428" s="209">
        <f>ROUND(I428*H428,2)</f>
        <v>0</v>
      </c>
      <c r="K428" s="205" t="s">
        <v>138</v>
      </c>
      <c r="L428" s="41"/>
      <c r="M428" s="210" t="s">
        <v>1</v>
      </c>
      <c r="N428" s="211" t="s">
        <v>39</v>
      </c>
      <c r="O428" s="77"/>
      <c r="P428" s="212">
        <f>O428*H428</f>
        <v>0</v>
      </c>
      <c r="Q428" s="212">
        <v>0.00013</v>
      </c>
      <c r="R428" s="212">
        <f>Q428*H428</f>
        <v>0.007084999999999999</v>
      </c>
      <c r="S428" s="212">
        <v>0</v>
      </c>
      <c r="T428" s="213">
        <f>S428*H428</f>
        <v>0</v>
      </c>
      <c r="AR428" s="15" t="s">
        <v>397</v>
      </c>
      <c r="AT428" s="15" t="s">
        <v>134</v>
      </c>
      <c r="AU428" s="15" t="s">
        <v>78</v>
      </c>
      <c r="AY428" s="15" t="s">
        <v>130</v>
      </c>
      <c r="BE428" s="214">
        <f>IF(N428="základní",J428,0)</f>
        <v>0</v>
      </c>
      <c r="BF428" s="214">
        <f>IF(N428="snížená",J428,0)</f>
        <v>0</v>
      </c>
      <c r="BG428" s="214">
        <f>IF(N428="zákl. přenesená",J428,0)</f>
        <v>0</v>
      </c>
      <c r="BH428" s="214">
        <f>IF(N428="sníž. přenesená",J428,0)</f>
        <v>0</v>
      </c>
      <c r="BI428" s="214">
        <f>IF(N428="nulová",J428,0)</f>
        <v>0</v>
      </c>
      <c r="BJ428" s="15" t="s">
        <v>76</v>
      </c>
      <c r="BK428" s="214">
        <f>ROUND(I428*H428,2)</f>
        <v>0</v>
      </c>
      <c r="BL428" s="15" t="s">
        <v>397</v>
      </c>
      <c r="BM428" s="15" t="s">
        <v>751</v>
      </c>
    </row>
    <row r="429" spans="2:47" s="1" customFormat="1" ht="12">
      <c r="B429" s="36"/>
      <c r="C429" s="37"/>
      <c r="D429" s="215" t="s">
        <v>141</v>
      </c>
      <c r="E429" s="37"/>
      <c r="F429" s="216" t="s">
        <v>752</v>
      </c>
      <c r="G429" s="37"/>
      <c r="H429" s="37"/>
      <c r="I429" s="129"/>
      <c r="J429" s="37"/>
      <c r="K429" s="37"/>
      <c r="L429" s="41"/>
      <c r="M429" s="218"/>
      <c r="N429" s="219"/>
      <c r="O429" s="219"/>
      <c r="P429" s="219"/>
      <c r="Q429" s="219"/>
      <c r="R429" s="219"/>
      <c r="S429" s="219"/>
      <c r="T429" s="220"/>
      <c r="AT429" s="15" t="s">
        <v>141</v>
      </c>
      <c r="AU429" s="15" t="s">
        <v>78</v>
      </c>
    </row>
    <row r="430" spans="2:12" s="1" customFormat="1" ht="6.95" customHeight="1">
      <c r="B430" s="55"/>
      <c r="C430" s="56"/>
      <c r="D430" s="56"/>
      <c r="E430" s="56"/>
      <c r="F430" s="56"/>
      <c r="G430" s="56"/>
      <c r="H430" s="56"/>
      <c r="I430" s="153"/>
      <c r="J430" s="56"/>
      <c r="K430" s="56"/>
      <c r="L430" s="41"/>
    </row>
  </sheetData>
  <sheetProtection password="CAFF" sheet="1" objects="1" scenarios="1" formatColumns="0" formatRows="0" autoFilter="0"/>
  <autoFilter ref="C93:K42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84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753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ROUND(J92,2)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ROUND((SUM(BE92:BE278)),2)</f>
        <v>0</v>
      </c>
      <c r="I33" s="142">
        <v>0.21</v>
      </c>
      <c r="J33" s="141">
        <f>ROUND(((SUM(BE92:BE278))*I33),2)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ROUND((SUM(BF92:BF278)),2)</f>
        <v>0</v>
      </c>
      <c r="I34" s="142">
        <v>0.15</v>
      </c>
      <c r="J34" s="141">
        <f>ROUND(((SUM(BF92:BF278))*I34),2)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ROUND((SUM(BG92:BG278)),2)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ROUND((SUM(BH92:BH278)),2)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ROUND((SUM(BI92:BI278)),2)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202002 - Ústav Farmakologie - buněčná laboratoř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J92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J93</f>
        <v>0</v>
      </c>
      <c r="K60" s="164"/>
      <c r="L60" s="169"/>
    </row>
    <row r="61" spans="2:12" s="8" customFormat="1" ht="19.9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J94</f>
        <v>0</v>
      </c>
      <c r="K61" s="171"/>
      <c r="L61" s="176"/>
    </row>
    <row r="62" spans="2:12" s="8" customFormat="1" ht="19.9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J100</f>
        <v>0</v>
      </c>
      <c r="K62" s="171"/>
      <c r="L62" s="176"/>
    </row>
    <row r="63" spans="2:12" s="8" customFormat="1" ht="19.9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J106</f>
        <v>0</v>
      </c>
      <c r="K63" s="171"/>
      <c r="L63" s="176"/>
    </row>
    <row r="64" spans="2:12" s="7" customFormat="1" ht="24.95" customHeight="1">
      <c r="B64" s="163"/>
      <c r="C64" s="164"/>
      <c r="D64" s="165" t="s">
        <v>158</v>
      </c>
      <c r="E64" s="166"/>
      <c r="F64" s="166"/>
      <c r="G64" s="166"/>
      <c r="H64" s="166"/>
      <c r="I64" s="167"/>
      <c r="J64" s="168">
        <f>J116</f>
        <v>0</v>
      </c>
      <c r="K64" s="164"/>
      <c r="L64" s="169"/>
    </row>
    <row r="65" spans="2:12" s="8" customFormat="1" ht="19.9" customHeight="1">
      <c r="B65" s="170"/>
      <c r="C65" s="171"/>
      <c r="D65" s="172" t="s">
        <v>159</v>
      </c>
      <c r="E65" s="173"/>
      <c r="F65" s="173"/>
      <c r="G65" s="173"/>
      <c r="H65" s="173"/>
      <c r="I65" s="174"/>
      <c r="J65" s="175">
        <f>J117</f>
        <v>0</v>
      </c>
      <c r="K65" s="171"/>
      <c r="L65" s="176"/>
    </row>
    <row r="66" spans="2:12" s="8" customFormat="1" ht="19.9" customHeight="1">
      <c r="B66" s="170"/>
      <c r="C66" s="171"/>
      <c r="D66" s="172" t="s">
        <v>160</v>
      </c>
      <c r="E66" s="173"/>
      <c r="F66" s="173"/>
      <c r="G66" s="173"/>
      <c r="H66" s="173"/>
      <c r="I66" s="174"/>
      <c r="J66" s="175">
        <f>J128</f>
        <v>0</v>
      </c>
      <c r="K66" s="171"/>
      <c r="L66" s="176"/>
    </row>
    <row r="67" spans="2:12" s="8" customFormat="1" ht="19.9" customHeight="1">
      <c r="B67" s="170"/>
      <c r="C67" s="171"/>
      <c r="D67" s="172" t="s">
        <v>161</v>
      </c>
      <c r="E67" s="173"/>
      <c r="F67" s="173"/>
      <c r="G67" s="173"/>
      <c r="H67" s="173"/>
      <c r="I67" s="174"/>
      <c r="J67" s="175">
        <f>J174</f>
        <v>0</v>
      </c>
      <c r="K67" s="171"/>
      <c r="L67" s="176"/>
    </row>
    <row r="68" spans="2:12" s="8" customFormat="1" ht="19.9" customHeight="1">
      <c r="B68" s="170"/>
      <c r="C68" s="171"/>
      <c r="D68" s="172" t="s">
        <v>162</v>
      </c>
      <c r="E68" s="173"/>
      <c r="F68" s="173"/>
      <c r="G68" s="173"/>
      <c r="H68" s="173"/>
      <c r="I68" s="174"/>
      <c r="J68" s="175">
        <f>J193</f>
        <v>0</v>
      </c>
      <c r="K68" s="171"/>
      <c r="L68" s="176"/>
    </row>
    <row r="69" spans="2:12" s="8" customFormat="1" ht="19.9" customHeight="1">
      <c r="B69" s="170"/>
      <c r="C69" s="171"/>
      <c r="D69" s="172" t="s">
        <v>163</v>
      </c>
      <c r="E69" s="173"/>
      <c r="F69" s="173"/>
      <c r="G69" s="173"/>
      <c r="H69" s="173"/>
      <c r="I69" s="174"/>
      <c r="J69" s="175">
        <f>J207</f>
        <v>0</v>
      </c>
      <c r="K69" s="171"/>
      <c r="L69" s="176"/>
    </row>
    <row r="70" spans="2:12" s="8" customFormat="1" ht="19.9" customHeight="1">
      <c r="B70" s="170"/>
      <c r="C70" s="171"/>
      <c r="D70" s="172" t="s">
        <v>165</v>
      </c>
      <c r="E70" s="173"/>
      <c r="F70" s="173"/>
      <c r="G70" s="173"/>
      <c r="H70" s="173"/>
      <c r="I70" s="174"/>
      <c r="J70" s="175">
        <f>J233</f>
        <v>0</v>
      </c>
      <c r="K70" s="171"/>
      <c r="L70" s="176"/>
    </row>
    <row r="71" spans="2:12" s="8" customFormat="1" ht="19.9" customHeight="1">
      <c r="B71" s="170"/>
      <c r="C71" s="171"/>
      <c r="D71" s="172" t="s">
        <v>166</v>
      </c>
      <c r="E71" s="173"/>
      <c r="F71" s="173"/>
      <c r="G71" s="173"/>
      <c r="H71" s="173"/>
      <c r="I71" s="174"/>
      <c r="J71" s="175">
        <f>J246</f>
        <v>0</v>
      </c>
      <c r="K71" s="171"/>
      <c r="L71" s="176"/>
    </row>
    <row r="72" spans="2:12" s="8" customFormat="1" ht="19.9" customHeight="1">
      <c r="B72" s="170"/>
      <c r="C72" s="171"/>
      <c r="D72" s="172" t="s">
        <v>754</v>
      </c>
      <c r="E72" s="173"/>
      <c r="F72" s="173"/>
      <c r="G72" s="173"/>
      <c r="H72" s="173"/>
      <c r="I72" s="174"/>
      <c r="J72" s="175">
        <f>J267</f>
        <v>0</v>
      </c>
      <c r="K72" s="171"/>
      <c r="L72" s="176"/>
    </row>
    <row r="73" spans="2:12" s="1" customFormat="1" ht="21.8" customHeight="1">
      <c r="B73" s="36"/>
      <c r="C73" s="37"/>
      <c r="D73" s="37"/>
      <c r="E73" s="37"/>
      <c r="F73" s="37"/>
      <c r="G73" s="37"/>
      <c r="H73" s="37"/>
      <c r="I73" s="129"/>
      <c r="J73" s="37"/>
      <c r="K73" s="37"/>
      <c r="L73" s="41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153"/>
      <c r="J74" s="56"/>
      <c r="K74" s="56"/>
      <c r="L74" s="41"/>
    </row>
    <row r="78" spans="2:12" s="1" customFormat="1" ht="6.95" customHeight="1">
      <c r="B78" s="57"/>
      <c r="C78" s="58"/>
      <c r="D78" s="58"/>
      <c r="E78" s="58"/>
      <c r="F78" s="58"/>
      <c r="G78" s="58"/>
      <c r="H78" s="58"/>
      <c r="I78" s="156"/>
      <c r="J78" s="58"/>
      <c r="K78" s="58"/>
      <c r="L78" s="41"/>
    </row>
    <row r="79" spans="2:12" s="1" customFormat="1" ht="24.95" customHeight="1">
      <c r="B79" s="36"/>
      <c r="C79" s="21" t="s">
        <v>115</v>
      </c>
      <c r="D79" s="37"/>
      <c r="E79" s="37"/>
      <c r="F79" s="37"/>
      <c r="G79" s="37"/>
      <c r="H79" s="37"/>
      <c r="I79" s="129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pans="2:12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29"/>
      <c r="J81" s="37"/>
      <c r="K81" s="37"/>
      <c r="L81" s="41"/>
    </row>
    <row r="82" spans="2:12" s="1" customFormat="1" ht="16.5" customHeight="1">
      <c r="B82" s="36"/>
      <c r="C82" s="37"/>
      <c r="D82" s="37"/>
      <c r="E82" s="157" t="str">
        <f>E7</f>
        <v>Stavební úpravy - požadavky 2020</v>
      </c>
      <c r="F82" s="30"/>
      <c r="G82" s="30"/>
      <c r="H82" s="30"/>
      <c r="I82" s="129"/>
      <c r="J82" s="37"/>
      <c r="K82" s="37"/>
      <c r="L82" s="41"/>
    </row>
    <row r="83" spans="2:12" s="1" customFormat="1" ht="12" customHeight="1">
      <c r="B83" s="36"/>
      <c r="C83" s="30" t="s">
        <v>104</v>
      </c>
      <c r="D83" s="37"/>
      <c r="E83" s="37"/>
      <c r="F83" s="37"/>
      <c r="G83" s="37"/>
      <c r="H83" s="37"/>
      <c r="I83" s="129"/>
      <c r="J83" s="37"/>
      <c r="K83" s="37"/>
      <c r="L83" s="41"/>
    </row>
    <row r="84" spans="2:12" s="1" customFormat="1" ht="16.5" customHeight="1">
      <c r="B84" s="36"/>
      <c r="C84" s="37"/>
      <c r="D84" s="37"/>
      <c r="E84" s="62" t="str">
        <f>E9</f>
        <v>202002 - Ústav Farmakologie - buněčná laboratoř</v>
      </c>
      <c r="F84" s="37"/>
      <c r="G84" s="37"/>
      <c r="H84" s="37"/>
      <c r="I84" s="129"/>
      <c r="J84" s="37"/>
      <c r="K84" s="37"/>
      <c r="L84" s="41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pans="2:12" s="1" customFormat="1" ht="12" customHeight="1">
      <c r="B86" s="36"/>
      <c r="C86" s="30" t="s">
        <v>20</v>
      </c>
      <c r="D86" s="37"/>
      <c r="E86" s="37"/>
      <c r="F86" s="25" t="str">
        <f>F12</f>
        <v>Šimkova ul.</v>
      </c>
      <c r="G86" s="37"/>
      <c r="H86" s="37"/>
      <c r="I86" s="131" t="s">
        <v>22</v>
      </c>
      <c r="J86" s="65" t="str">
        <f>IF(J12="","",J12)</f>
        <v>20. 4. 2020</v>
      </c>
      <c r="K86" s="37"/>
      <c r="L86" s="41"/>
    </row>
    <row r="87" spans="2:12" s="1" customFormat="1" ht="6.95" customHeight="1">
      <c r="B87" s="36"/>
      <c r="C87" s="37"/>
      <c r="D87" s="37"/>
      <c r="E87" s="37"/>
      <c r="F87" s="37"/>
      <c r="G87" s="37"/>
      <c r="H87" s="37"/>
      <c r="I87" s="129"/>
      <c r="J87" s="37"/>
      <c r="K87" s="37"/>
      <c r="L87" s="41"/>
    </row>
    <row r="88" spans="2:12" s="1" customFormat="1" ht="13.65" customHeight="1">
      <c r="B88" s="36"/>
      <c r="C88" s="30" t="s">
        <v>24</v>
      </c>
      <c r="D88" s="37"/>
      <c r="E88" s="37"/>
      <c r="F88" s="25" t="str">
        <f>E15</f>
        <v xml:space="preserve"> </v>
      </c>
      <c r="G88" s="37"/>
      <c r="H88" s="37"/>
      <c r="I88" s="131" t="s">
        <v>30</v>
      </c>
      <c r="J88" s="34" t="str">
        <f>E21</f>
        <v xml:space="preserve"> </v>
      </c>
      <c r="K88" s="37"/>
      <c r="L88" s="41"/>
    </row>
    <row r="89" spans="2:12" s="1" customFormat="1" ht="13.65" customHeight="1">
      <c r="B89" s="36"/>
      <c r="C89" s="30" t="s">
        <v>28</v>
      </c>
      <c r="D89" s="37"/>
      <c r="E89" s="37"/>
      <c r="F89" s="25" t="str">
        <f>IF(E18="","",E18)</f>
        <v>Vyplň údaj</v>
      </c>
      <c r="G89" s="37"/>
      <c r="H89" s="37"/>
      <c r="I89" s="131" t="s">
        <v>32</v>
      </c>
      <c r="J89" s="34" t="str">
        <f>E24</f>
        <v xml:space="preserve"> </v>
      </c>
      <c r="K89" s="37"/>
      <c r="L89" s="41"/>
    </row>
    <row r="90" spans="2:12" s="1" customFormat="1" ht="10.3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pans="2:20" s="9" customFormat="1" ht="29.25" customHeight="1">
      <c r="B91" s="177"/>
      <c r="C91" s="178" t="s">
        <v>116</v>
      </c>
      <c r="D91" s="179" t="s">
        <v>53</v>
      </c>
      <c r="E91" s="179" t="s">
        <v>49</v>
      </c>
      <c r="F91" s="179" t="s">
        <v>50</v>
      </c>
      <c r="G91" s="179" t="s">
        <v>117</v>
      </c>
      <c r="H91" s="179" t="s">
        <v>118</v>
      </c>
      <c r="I91" s="180" t="s">
        <v>119</v>
      </c>
      <c r="J91" s="179" t="s">
        <v>108</v>
      </c>
      <c r="K91" s="181" t="s">
        <v>120</v>
      </c>
      <c r="L91" s="182"/>
      <c r="M91" s="86" t="s">
        <v>1</v>
      </c>
      <c r="N91" s="87" t="s">
        <v>38</v>
      </c>
      <c r="O91" s="87" t="s">
        <v>121</v>
      </c>
      <c r="P91" s="87" t="s">
        <v>122</v>
      </c>
      <c r="Q91" s="87" t="s">
        <v>123</v>
      </c>
      <c r="R91" s="87" t="s">
        <v>124</v>
      </c>
      <c r="S91" s="87" t="s">
        <v>125</v>
      </c>
      <c r="T91" s="88" t="s">
        <v>126</v>
      </c>
    </row>
    <row r="92" spans="2:63" s="1" customFormat="1" ht="22.8" customHeight="1">
      <c r="B92" s="36"/>
      <c r="C92" s="93" t="s">
        <v>127</v>
      </c>
      <c r="D92" s="37"/>
      <c r="E92" s="37"/>
      <c r="F92" s="37"/>
      <c r="G92" s="37"/>
      <c r="H92" s="37"/>
      <c r="I92" s="129"/>
      <c r="J92" s="183">
        <f>BK92</f>
        <v>0</v>
      </c>
      <c r="K92" s="37"/>
      <c r="L92" s="41"/>
      <c r="M92" s="89"/>
      <c r="N92" s="90"/>
      <c r="O92" s="90"/>
      <c r="P92" s="184">
        <f>P93+P116</f>
        <v>0</v>
      </c>
      <c r="Q92" s="90"/>
      <c r="R92" s="184">
        <f>R93+R116</f>
        <v>3.3856224</v>
      </c>
      <c r="S92" s="90"/>
      <c r="T92" s="185">
        <f>T93+T116</f>
        <v>0.609995</v>
      </c>
      <c r="AT92" s="15" t="s">
        <v>67</v>
      </c>
      <c r="AU92" s="15" t="s">
        <v>110</v>
      </c>
      <c r="BK92" s="186">
        <f>BK93+BK116</f>
        <v>0</v>
      </c>
    </row>
    <row r="93" spans="2:63" s="10" customFormat="1" ht="25.9" customHeight="1">
      <c r="B93" s="187"/>
      <c r="C93" s="188"/>
      <c r="D93" s="189" t="s">
        <v>67</v>
      </c>
      <c r="E93" s="190" t="s">
        <v>167</v>
      </c>
      <c r="F93" s="190" t="s">
        <v>168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P94+P100+P106</f>
        <v>0</v>
      </c>
      <c r="Q93" s="195"/>
      <c r="R93" s="196">
        <f>R94+R100+R106</f>
        <v>1.185261</v>
      </c>
      <c r="S93" s="195"/>
      <c r="T93" s="197">
        <f>T94+T100+T106</f>
        <v>0.473</v>
      </c>
      <c r="AR93" s="198" t="s">
        <v>76</v>
      </c>
      <c r="AT93" s="199" t="s">
        <v>67</v>
      </c>
      <c r="AU93" s="199" t="s">
        <v>68</v>
      </c>
      <c r="AY93" s="198" t="s">
        <v>130</v>
      </c>
      <c r="BK93" s="200">
        <f>BK94+BK100+BK106</f>
        <v>0</v>
      </c>
    </row>
    <row r="94" spans="2:63" s="10" customFormat="1" ht="22.8" customHeight="1">
      <c r="B94" s="187"/>
      <c r="C94" s="188"/>
      <c r="D94" s="189" t="s">
        <v>67</v>
      </c>
      <c r="E94" s="201" t="s">
        <v>212</v>
      </c>
      <c r="F94" s="201" t="s">
        <v>213</v>
      </c>
      <c r="G94" s="188"/>
      <c r="H94" s="188"/>
      <c r="I94" s="191"/>
      <c r="J94" s="202">
        <f>BK94</f>
        <v>0</v>
      </c>
      <c r="K94" s="188"/>
      <c r="L94" s="193"/>
      <c r="M94" s="194"/>
      <c r="N94" s="195"/>
      <c r="O94" s="195"/>
      <c r="P94" s="196">
        <f>SUM(P95:P99)</f>
        <v>0</v>
      </c>
      <c r="Q94" s="195"/>
      <c r="R94" s="196">
        <f>SUM(R95:R99)</f>
        <v>1.185261</v>
      </c>
      <c r="S94" s="195"/>
      <c r="T94" s="197">
        <f>SUM(T95:T99)</f>
        <v>0</v>
      </c>
      <c r="AR94" s="198" t="s">
        <v>76</v>
      </c>
      <c r="AT94" s="199" t="s">
        <v>67</v>
      </c>
      <c r="AU94" s="199" t="s">
        <v>76</v>
      </c>
      <c r="AY94" s="198" t="s">
        <v>130</v>
      </c>
      <c r="BK94" s="200">
        <f>SUM(BK95:BK99)</f>
        <v>0</v>
      </c>
    </row>
    <row r="95" spans="2:65" s="1" customFormat="1" ht="16.5" customHeight="1">
      <c r="B95" s="36"/>
      <c r="C95" s="203" t="s">
        <v>436</v>
      </c>
      <c r="D95" s="203" t="s">
        <v>134</v>
      </c>
      <c r="E95" s="204" t="s">
        <v>755</v>
      </c>
      <c r="F95" s="205" t="s">
        <v>756</v>
      </c>
      <c r="G95" s="206" t="s">
        <v>186</v>
      </c>
      <c r="H95" s="207">
        <v>14.7</v>
      </c>
      <c r="I95" s="208"/>
      <c r="J95" s="209">
        <f>ROUND(I95*H95,2)</f>
        <v>0</v>
      </c>
      <c r="K95" s="205" t="s">
        <v>138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0.04</v>
      </c>
      <c r="R95" s="212">
        <f>Q95*H95</f>
        <v>0.588</v>
      </c>
      <c r="S95" s="212">
        <v>0</v>
      </c>
      <c r="T95" s="213">
        <f>S95*H95</f>
        <v>0</v>
      </c>
      <c r="AR95" s="15" t="s">
        <v>174</v>
      </c>
      <c r="AT95" s="15" t="s">
        <v>134</v>
      </c>
      <c r="AU95" s="15" t="s">
        <v>78</v>
      </c>
      <c r="AY95" s="15" t="s">
        <v>130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174</v>
      </c>
      <c r="BM95" s="15" t="s">
        <v>757</v>
      </c>
    </row>
    <row r="96" spans="2:47" s="1" customFormat="1" ht="12">
      <c r="B96" s="36"/>
      <c r="C96" s="37"/>
      <c r="D96" s="215" t="s">
        <v>141</v>
      </c>
      <c r="E96" s="37"/>
      <c r="F96" s="216" t="s">
        <v>758</v>
      </c>
      <c r="G96" s="37"/>
      <c r="H96" s="37"/>
      <c r="I96" s="129"/>
      <c r="J96" s="37"/>
      <c r="K96" s="37"/>
      <c r="L96" s="41"/>
      <c r="M96" s="217"/>
      <c r="N96" s="77"/>
      <c r="O96" s="77"/>
      <c r="P96" s="77"/>
      <c r="Q96" s="77"/>
      <c r="R96" s="77"/>
      <c r="S96" s="77"/>
      <c r="T96" s="78"/>
      <c r="AT96" s="15" t="s">
        <v>141</v>
      </c>
      <c r="AU96" s="15" t="s">
        <v>78</v>
      </c>
    </row>
    <row r="97" spans="2:51" s="11" customFormat="1" ht="12">
      <c r="B97" s="231"/>
      <c r="C97" s="232"/>
      <c r="D97" s="215" t="s">
        <v>189</v>
      </c>
      <c r="E97" s="233" t="s">
        <v>1</v>
      </c>
      <c r="F97" s="234" t="s">
        <v>759</v>
      </c>
      <c r="G97" s="232"/>
      <c r="H97" s="235">
        <v>14.7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189</v>
      </c>
      <c r="AU97" s="241" t="s">
        <v>78</v>
      </c>
      <c r="AV97" s="11" t="s">
        <v>78</v>
      </c>
      <c r="AW97" s="11" t="s">
        <v>31</v>
      </c>
      <c r="AX97" s="11" t="s">
        <v>76</v>
      </c>
      <c r="AY97" s="241" t="s">
        <v>130</v>
      </c>
    </row>
    <row r="98" spans="2:65" s="1" customFormat="1" ht="16.5" customHeight="1">
      <c r="B98" s="36"/>
      <c r="C98" s="203" t="s">
        <v>441</v>
      </c>
      <c r="D98" s="203" t="s">
        <v>134</v>
      </c>
      <c r="E98" s="204" t="s">
        <v>760</v>
      </c>
      <c r="F98" s="205" t="s">
        <v>761</v>
      </c>
      <c r="G98" s="206" t="s">
        <v>186</v>
      </c>
      <c r="H98" s="207">
        <v>14.7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0.04063</v>
      </c>
      <c r="R98" s="212">
        <f>Q98*H98</f>
        <v>0.5972609999999999</v>
      </c>
      <c r="S98" s="212">
        <v>0</v>
      </c>
      <c r="T98" s="213">
        <f>S98*H98</f>
        <v>0</v>
      </c>
      <c r="AR98" s="15" t="s">
        <v>174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174</v>
      </c>
      <c r="BM98" s="15" t="s">
        <v>762</v>
      </c>
    </row>
    <row r="99" spans="2:47" s="1" customFormat="1" ht="12">
      <c r="B99" s="36"/>
      <c r="C99" s="37"/>
      <c r="D99" s="215" t="s">
        <v>141</v>
      </c>
      <c r="E99" s="37"/>
      <c r="F99" s="216" t="s">
        <v>763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pans="2:63" s="10" customFormat="1" ht="22.8" customHeight="1">
      <c r="B100" s="187"/>
      <c r="C100" s="188"/>
      <c r="D100" s="189" t="s">
        <v>67</v>
      </c>
      <c r="E100" s="201" t="s">
        <v>273</v>
      </c>
      <c r="F100" s="201" t="s">
        <v>274</v>
      </c>
      <c r="G100" s="188"/>
      <c r="H100" s="188"/>
      <c r="I100" s="191"/>
      <c r="J100" s="202">
        <f>BK100</f>
        <v>0</v>
      </c>
      <c r="K100" s="188"/>
      <c r="L100" s="193"/>
      <c r="M100" s="194"/>
      <c r="N100" s="195"/>
      <c r="O100" s="195"/>
      <c r="P100" s="196">
        <f>SUM(P101:P105)</f>
        <v>0</v>
      </c>
      <c r="Q100" s="195"/>
      <c r="R100" s="196">
        <f>SUM(R101:R105)</f>
        <v>0</v>
      </c>
      <c r="S100" s="195"/>
      <c r="T100" s="197">
        <f>SUM(T101:T105)</f>
        <v>0.473</v>
      </c>
      <c r="AR100" s="198" t="s">
        <v>76</v>
      </c>
      <c r="AT100" s="199" t="s">
        <v>67</v>
      </c>
      <c r="AU100" s="199" t="s">
        <v>76</v>
      </c>
      <c r="AY100" s="198" t="s">
        <v>130</v>
      </c>
      <c r="BK100" s="200">
        <f>SUM(BK101:BK105)</f>
        <v>0</v>
      </c>
    </row>
    <row r="101" spans="2:65" s="1" customFormat="1" ht="16.5" customHeight="1">
      <c r="B101" s="36"/>
      <c r="C101" s="203" t="s">
        <v>671</v>
      </c>
      <c r="D101" s="203" t="s">
        <v>134</v>
      </c>
      <c r="E101" s="204" t="s">
        <v>764</v>
      </c>
      <c r="F101" s="205" t="s">
        <v>765</v>
      </c>
      <c r="G101" s="206" t="s">
        <v>258</v>
      </c>
      <c r="H101" s="207">
        <v>1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0.032</v>
      </c>
      <c r="T101" s="213">
        <f>S101*H101</f>
        <v>0.032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766</v>
      </c>
    </row>
    <row r="102" spans="2:47" s="1" customFormat="1" ht="12">
      <c r="B102" s="36"/>
      <c r="C102" s="37"/>
      <c r="D102" s="215" t="s">
        <v>141</v>
      </c>
      <c r="E102" s="37"/>
      <c r="F102" s="216" t="s">
        <v>767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pans="2:65" s="1" customFormat="1" ht="16.5" customHeight="1">
      <c r="B103" s="36"/>
      <c r="C103" s="203" t="s">
        <v>600</v>
      </c>
      <c r="D103" s="203" t="s">
        <v>134</v>
      </c>
      <c r="E103" s="204" t="s">
        <v>768</v>
      </c>
      <c r="F103" s="205" t="s">
        <v>769</v>
      </c>
      <c r="G103" s="206" t="s">
        <v>198</v>
      </c>
      <c r="H103" s="207">
        <v>49</v>
      </c>
      <c r="I103" s="208"/>
      <c r="J103" s="209">
        <f>ROUND(I103*H103,2)</f>
        <v>0</v>
      </c>
      <c r="K103" s="205" t="s">
        <v>138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0.009</v>
      </c>
      <c r="T103" s="213">
        <f>S103*H103</f>
        <v>0.44099999999999995</v>
      </c>
      <c r="AR103" s="15" t="s">
        <v>174</v>
      </c>
      <c r="AT103" s="15" t="s">
        <v>134</v>
      </c>
      <c r="AU103" s="15" t="s">
        <v>78</v>
      </c>
      <c r="AY103" s="15" t="s">
        <v>130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174</v>
      </c>
      <c r="BM103" s="15" t="s">
        <v>770</v>
      </c>
    </row>
    <row r="104" spans="2:47" s="1" customFormat="1" ht="12">
      <c r="B104" s="36"/>
      <c r="C104" s="37"/>
      <c r="D104" s="215" t="s">
        <v>141</v>
      </c>
      <c r="E104" s="37"/>
      <c r="F104" s="216" t="s">
        <v>771</v>
      </c>
      <c r="G104" s="37"/>
      <c r="H104" s="37"/>
      <c r="I104" s="129"/>
      <c r="J104" s="37"/>
      <c r="K104" s="37"/>
      <c r="L104" s="41"/>
      <c r="M104" s="217"/>
      <c r="N104" s="77"/>
      <c r="O104" s="77"/>
      <c r="P104" s="77"/>
      <c r="Q104" s="77"/>
      <c r="R104" s="77"/>
      <c r="S104" s="77"/>
      <c r="T104" s="78"/>
      <c r="AT104" s="15" t="s">
        <v>141</v>
      </c>
      <c r="AU104" s="15" t="s">
        <v>78</v>
      </c>
    </row>
    <row r="105" spans="2:51" s="11" customFormat="1" ht="12">
      <c r="B105" s="231"/>
      <c r="C105" s="232"/>
      <c r="D105" s="215" t="s">
        <v>189</v>
      </c>
      <c r="E105" s="233" t="s">
        <v>1</v>
      </c>
      <c r="F105" s="234" t="s">
        <v>772</v>
      </c>
      <c r="G105" s="232"/>
      <c r="H105" s="235">
        <v>49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AT105" s="241" t="s">
        <v>189</v>
      </c>
      <c r="AU105" s="241" t="s">
        <v>78</v>
      </c>
      <c r="AV105" s="11" t="s">
        <v>78</v>
      </c>
      <c r="AW105" s="11" t="s">
        <v>31</v>
      </c>
      <c r="AX105" s="11" t="s">
        <v>76</v>
      </c>
      <c r="AY105" s="241" t="s">
        <v>130</v>
      </c>
    </row>
    <row r="106" spans="2:63" s="10" customFormat="1" ht="22.8" customHeight="1">
      <c r="B106" s="187"/>
      <c r="C106" s="188"/>
      <c r="D106" s="189" t="s">
        <v>67</v>
      </c>
      <c r="E106" s="201" t="s">
        <v>361</v>
      </c>
      <c r="F106" s="201" t="s">
        <v>362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SUM(P107:P115)</f>
        <v>0</v>
      </c>
      <c r="Q106" s="195"/>
      <c r="R106" s="196">
        <f>SUM(R107:R115)</f>
        <v>0</v>
      </c>
      <c r="S106" s="195"/>
      <c r="T106" s="197">
        <f>SUM(T107:T115)</f>
        <v>0</v>
      </c>
      <c r="AR106" s="198" t="s">
        <v>76</v>
      </c>
      <c r="AT106" s="199" t="s">
        <v>67</v>
      </c>
      <c r="AU106" s="199" t="s">
        <v>76</v>
      </c>
      <c r="AY106" s="198" t="s">
        <v>130</v>
      </c>
      <c r="BK106" s="200">
        <f>SUM(BK107:BK115)</f>
        <v>0</v>
      </c>
    </row>
    <row r="107" spans="2:65" s="1" customFormat="1" ht="16.5" customHeight="1">
      <c r="B107" s="36"/>
      <c r="C107" s="203" t="s">
        <v>414</v>
      </c>
      <c r="D107" s="203" t="s">
        <v>134</v>
      </c>
      <c r="E107" s="204" t="s">
        <v>773</v>
      </c>
      <c r="F107" s="205" t="s">
        <v>774</v>
      </c>
      <c r="G107" s="206" t="s">
        <v>173</v>
      </c>
      <c r="H107" s="207">
        <v>0.61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174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174</v>
      </c>
      <c r="BM107" s="15" t="s">
        <v>775</v>
      </c>
    </row>
    <row r="108" spans="2:47" s="1" customFormat="1" ht="12">
      <c r="B108" s="36"/>
      <c r="C108" s="37"/>
      <c r="D108" s="215" t="s">
        <v>141</v>
      </c>
      <c r="E108" s="37"/>
      <c r="F108" s="216" t="s">
        <v>776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pans="2:65" s="1" customFormat="1" ht="16.5" customHeight="1">
      <c r="B109" s="36"/>
      <c r="C109" s="203" t="s">
        <v>606</v>
      </c>
      <c r="D109" s="203" t="s">
        <v>134</v>
      </c>
      <c r="E109" s="204" t="s">
        <v>375</v>
      </c>
      <c r="F109" s="205" t="s">
        <v>376</v>
      </c>
      <c r="G109" s="206" t="s">
        <v>173</v>
      </c>
      <c r="H109" s="207">
        <v>0.61</v>
      </c>
      <c r="I109" s="208"/>
      <c r="J109" s="209">
        <f>ROUND(I109*H109,2)</f>
        <v>0</v>
      </c>
      <c r="K109" s="205" t="s">
        <v>138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174</v>
      </c>
      <c r="AT109" s="15" t="s">
        <v>134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174</v>
      </c>
      <c r="BM109" s="15" t="s">
        <v>777</v>
      </c>
    </row>
    <row r="110" spans="2:47" s="1" customFormat="1" ht="12">
      <c r="B110" s="36"/>
      <c r="C110" s="37"/>
      <c r="D110" s="215" t="s">
        <v>141</v>
      </c>
      <c r="E110" s="37"/>
      <c r="F110" s="216" t="s">
        <v>378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pans="2:65" s="1" customFormat="1" ht="16.5" customHeight="1">
      <c r="B111" s="36"/>
      <c r="C111" s="203" t="s">
        <v>611</v>
      </c>
      <c r="D111" s="203" t="s">
        <v>134</v>
      </c>
      <c r="E111" s="204" t="s">
        <v>380</v>
      </c>
      <c r="F111" s="205" t="s">
        <v>381</v>
      </c>
      <c r="G111" s="206" t="s">
        <v>173</v>
      </c>
      <c r="H111" s="207">
        <v>12.2</v>
      </c>
      <c r="I111" s="208"/>
      <c r="J111" s="209">
        <f>ROUND(I111*H111,2)</f>
        <v>0</v>
      </c>
      <c r="K111" s="205" t="s">
        <v>138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174</v>
      </c>
      <c r="AT111" s="15" t="s">
        <v>134</v>
      </c>
      <c r="AU111" s="15" t="s">
        <v>78</v>
      </c>
      <c r="AY111" s="15" t="s">
        <v>130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174</v>
      </c>
      <c r="BM111" s="15" t="s">
        <v>778</v>
      </c>
    </row>
    <row r="112" spans="2:47" s="1" customFormat="1" ht="12">
      <c r="B112" s="36"/>
      <c r="C112" s="37"/>
      <c r="D112" s="215" t="s">
        <v>141</v>
      </c>
      <c r="E112" s="37"/>
      <c r="F112" s="216" t="s">
        <v>383</v>
      </c>
      <c r="G112" s="37"/>
      <c r="H112" s="37"/>
      <c r="I112" s="129"/>
      <c r="J112" s="37"/>
      <c r="K112" s="37"/>
      <c r="L112" s="41"/>
      <c r="M112" s="217"/>
      <c r="N112" s="77"/>
      <c r="O112" s="77"/>
      <c r="P112" s="77"/>
      <c r="Q112" s="77"/>
      <c r="R112" s="77"/>
      <c r="S112" s="77"/>
      <c r="T112" s="78"/>
      <c r="AT112" s="15" t="s">
        <v>141</v>
      </c>
      <c r="AU112" s="15" t="s">
        <v>78</v>
      </c>
    </row>
    <row r="113" spans="2:51" s="11" customFormat="1" ht="12">
      <c r="B113" s="231"/>
      <c r="C113" s="232"/>
      <c r="D113" s="215" t="s">
        <v>189</v>
      </c>
      <c r="E113" s="232"/>
      <c r="F113" s="234" t="s">
        <v>779</v>
      </c>
      <c r="G113" s="232"/>
      <c r="H113" s="235">
        <v>12.2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189</v>
      </c>
      <c r="AU113" s="241" t="s">
        <v>78</v>
      </c>
      <c r="AV113" s="11" t="s">
        <v>78</v>
      </c>
      <c r="AW113" s="11" t="s">
        <v>4</v>
      </c>
      <c r="AX113" s="11" t="s">
        <v>76</v>
      </c>
      <c r="AY113" s="241" t="s">
        <v>130</v>
      </c>
    </row>
    <row r="114" spans="2:65" s="1" customFormat="1" ht="16.5" customHeight="1">
      <c r="B114" s="36"/>
      <c r="C114" s="203" t="s">
        <v>431</v>
      </c>
      <c r="D114" s="203" t="s">
        <v>134</v>
      </c>
      <c r="E114" s="204" t="s">
        <v>386</v>
      </c>
      <c r="F114" s="205" t="s">
        <v>387</v>
      </c>
      <c r="G114" s="206" t="s">
        <v>173</v>
      </c>
      <c r="H114" s="207">
        <v>0.61</v>
      </c>
      <c r="I114" s="208"/>
      <c r="J114" s="209">
        <f>ROUND(I114*H114,2)</f>
        <v>0</v>
      </c>
      <c r="K114" s="205" t="s">
        <v>138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174</v>
      </c>
      <c r="AT114" s="15" t="s">
        <v>134</v>
      </c>
      <c r="AU114" s="15" t="s">
        <v>78</v>
      </c>
      <c r="AY114" s="15" t="s">
        <v>130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174</v>
      </c>
      <c r="BM114" s="15" t="s">
        <v>780</v>
      </c>
    </row>
    <row r="115" spans="2:47" s="1" customFormat="1" ht="12">
      <c r="B115" s="36"/>
      <c r="C115" s="37"/>
      <c r="D115" s="215" t="s">
        <v>141</v>
      </c>
      <c r="E115" s="37"/>
      <c r="F115" s="216" t="s">
        <v>389</v>
      </c>
      <c r="G115" s="37"/>
      <c r="H115" s="37"/>
      <c r="I115" s="129"/>
      <c r="J115" s="37"/>
      <c r="K115" s="37"/>
      <c r="L115" s="41"/>
      <c r="M115" s="217"/>
      <c r="N115" s="77"/>
      <c r="O115" s="77"/>
      <c r="P115" s="77"/>
      <c r="Q115" s="77"/>
      <c r="R115" s="77"/>
      <c r="S115" s="77"/>
      <c r="T115" s="78"/>
      <c r="AT115" s="15" t="s">
        <v>141</v>
      </c>
      <c r="AU115" s="15" t="s">
        <v>78</v>
      </c>
    </row>
    <row r="116" spans="2:63" s="10" customFormat="1" ht="25.9" customHeight="1">
      <c r="B116" s="187"/>
      <c r="C116" s="188"/>
      <c r="D116" s="189" t="s">
        <v>67</v>
      </c>
      <c r="E116" s="190" t="s">
        <v>390</v>
      </c>
      <c r="F116" s="190" t="s">
        <v>391</v>
      </c>
      <c r="G116" s="188"/>
      <c r="H116" s="188"/>
      <c r="I116" s="191"/>
      <c r="J116" s="192">
        <f>BK116</f>
        <v>0</v>
      </c>
      <c r="K116" s="188"/>
      <c r="L116" s="193"/>
      <c r="M116" s="194"/>
      <c r="N116" s="195"/>
      <c r="O116" s="195"/>
      <c r="P116" s="196">
        <f>P117+P128+P174+P193+P207+P233+P246+P267</f>
        <v>0</v>
      </c>
      <c r="Q116" s="195"/>
      <c r="R116" s="196">
        <f>R117+R128+R174+R193+R207+R233+R246+R267</f>
        <v>2.2003614000000002</v>
      </c>
      <c r="S116" s="195"/>
      <c r="T116" s="197">
        <f>T117+T128+T174+T193+T207+T233+T246+T267</f>
        <v>0.136995</v>
      </c>
      <c r="AR116" s="198" t="s">
        <v>78</v>
      </c>
      <c r="AT116" s="199" t="s">
        <v>67</v>
      </c>
      <c r="AU116" s="199" t="s">
        <v>68</v>
      </c>
      <c r="AY116" s="198" t="s">
        <v>130</v>
      </c>
      <c r="BK116" s="200">
        <f>BK117+BK128+BK174+BK193+BK207+BK233+BK246+BK267</f>
        <v>0</v>
      </c>
    </row>
    <row r="117" spans="2:63" s="10" customFormat="1" ht="22.8" customHeight="1">
      <c r="B117" s="187"/>
      <c r="C117" s="188"/>
      <c r="D117" s="189" t="s">
        <v>67</v>
      </c>
      <c r="E117" s="201" t="s">
        <v>392</v>
      </c>
      <c r="F117" s="201" t="s">
        <v>393</v>
      </c>
      <c r="G117" s="188"/>
      <c r="H117" s="188"/>
      <c r="I117" s="191"/>
      <c r="J117" s="202">
        <f>BK117</f>
        <v>0</v>
      </c>
      <c r="K117" s="188"/>
      <c r="L117" s="193"/>
      <c r="M117" s="194"/>
      <c r="N117" s="195"/>
      <c r="O117" s="195"/>
      <c r="P117" s="196">
        <f>SUM(P118:P127)</f>
        <v>0</v>
      </c>
      <c r="Q117" s="195"/>
      <c r="R117" s="196">
        <f>SUM(R118:R127)</f>
        <v>0.00391</v>
      </c>
      <c r="S117" s="195"/>
      <c r="T117" s="197">
        <f>SUM(T118:T127)</f>
        <v>0</v>
      </c>
      <c r="AR117" s="198" t="s">
        <v>78</v>
      </c>
      <c r="AT117" s="199" t="s">
        <v>67</v>
      </c>
      <c r="AU117" s="199" t="s">
        <v>76</v>
      </c>
      <c r="AY117" s="198" t="s">
        <v>130</v>
      </c>
      <c r="BK117" s="200">
        <f>SUM(BK118:BK127)</f>
        <v>0</v>
      </c>
    </row>
    <row r="118" spans="2:65" s="1" customFormat="1" ht="16.5" customHeight="1">
      <c r="B118" s="36"/>
      <c r="C118" s="203" t="s">
        <v>643</v>
      </c>
      <c r="D118" s="203" t="s">
        <v>134</v>
      </c>
      <c r="E118" s="204" t="s">
        <v>781</v>
      </c>
      <c r="F118" s="205" t="s">
        <v>782</v>
      </c>
      <c r="G118" s="206" t="s">
        <v>198</v>
      </c>
      <c r="H118" s="207">
        <v>8.5</v>
      </c>
      <c r="I118" s="208"/>
      <c r="J118" s="209">
        <f>ROUND(I118*H118,2)</f>
        <v>0</v>
      </c>
      <c r="K118" s="205" t="s">
        <v>138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0.00046</v>
      </c>
      <c r="R118" s="212">
        <f>Q118*H118</f>
        <v>0.00391</v>
      </c>
      <c r="S118" s="212">
        <v>0</v>
      </c>
      <c r="T118" s="213">
        <f>S118*H118</f>
        <v>0</v>
      </c>
      <c r="AR118" s="15" t="s">
        <v>397</v>
      </c>
      <c r="AT118" s="15" t="s">
        <v>134</v>
      </c>
      <c r="AU118" s="15" t="s">
        <v>78</v>
      </c>
      <c r="AY118" s="15" t="s">
        <v>130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397</v>
      </c>
      <c r="BM118" s="15" t="s">
        <v>783</v>
      </c>
    </row>
    <row r="119" spans="2:47" s="1" customFormat="1" ht="12">
      <c r="B119" s="36"/>
      <c r="C119" s="37"/>
      <c r="D119" s="215" t="s">
        <v>141</v>
      </c>
      <c r="E119" s="37"/>
      <c r="F119" s="216" t="s">
        <v>784</v>
      </c>
      <c r="G119" s="37"/>
      <c r="H119" s="37"/>
      <c r="I119" s="129"/>
      <c r="J119" s="37"/>
      <c r="K119" s="37"/>
      <c r="L119" s="41"/>
      <c r="M119" s="217"/>
      <c r="N119" s="77"/>
      <c r="O119" s="77"/>
      <c r="P119" s="77"/>
      <c r="Q119" s="77"/>
      <c r="R119" s="77"/>
      <c r="S119" s="77"/>
      <c r="T119" s="78"/>
      <c r="AT119" s="15" t="s">
        <v>141</v>
      </c>
      <c r="AU119" s="15" t="s">
        <v>78</v>
      </c>
    </row>
    <row r="120" spans="2:65" s="1" customFormat="1" ht="16.5" customHeight="1">
      <c r="B120" s="36"/>
      <c r="C120" s="203" t="s">
        <v>648</v>
      </c>
      <c r="D120" s="203" t="s">
        <v>134</v>
      </c>
      <c r="E120" s="204" t="s">
        <v>785</v>
      </c>
      <c r="F120" s="205" t="s">
        <v>786</v>
      </c>
      <c r="G120" s="206" t="s">
        <v>198</v>
      </c>
      <c r="H120" s="207">
        <v>8.5</v>
      </c>
      <c r="I120" s="208"/>
      <c r="J120" s="209">
        <f>ROUND(I120*H120,2)</f>
        <v>0</v>
      </c>
      <c r="K120" s="205" t="s">
        <v>138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397</v>
      </c>
      <c r="AT120" s="15" t="s">
        <v>134</v>
      </c>
      <c r="AU120" s="15" t="s">
        <v>78</v>
      </c>
      <c r="AY120" s="15" t="s">
        <v>130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397</v>
      </c>
      <c r="BM120" s="15" t="s">
        <v>787</v>
      </c>
    </row>
    <row r="121" spans="2:47" s="1" customFormat="1" ht="12">
      <c r="B121" s="36"/>
      <c r="C121" s="37"/>
      <c r="D121" s="215" t="s">
        <v>141</v>
      </c>
      <c r="E121" s="37"/>
      <c r="F121" s="216" t="s">
        <v>788</v>
      </c>
      <c r="G121" s="37"/>
      <c r="H121" s="37"/>
      <c r="I121" s="129"/>
      <c r="J121" s="37"/>
      <c r="K121" s="37"/>
      <c r="L121" s="41"/>
      <c r="M121" s="217"/>
      <c r="N121" s="77"/>
      <c r="O121" s="77"/>
      <c r="P121" s="77"/>
      <c r="Q121" s="77"/>
      <c r="R121" s="77"/>
      <c r="S121" s="77"/>
      <c r="T121" s="78"/>
      <c r="AT121" s="15" t="s">
        <v>141</v>
      </c>
      <c r="AU121" s="15" t="s">
        <v>78</v>
      </c>
    </row>
    <row r="122" spans="2:65" s="1" customFormat="1" ht="16.5" customHeight="1">
      <c r="B122" s="36"/>
      <c r="C122" s="203" t="s">
        <v>653</v>
      </c>
      <c r="D122" s="203" t="s">
        <v>134</v>
      </c>
      <c r="E122" s="204" t="s">
        <v>789</v>
      </c>
      <c r="F122" s="205" t="s">
        <v>790</v>
      </c>
      <c r="G122" s="206" t="s">
        <v>173</v>
      </c>
      <c r="H122" s="207">
        <v>0.004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397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397</v>
      </c>
      <c r="BM122" s="15" t="s">
        <v>791</v>
      </c>
    </row>
    <row r="123" spans="2:47" s="1" customFormat="1" ht="12">
      <c r="B123" s="36"/>
      <c r="C123" s="37"/>
      <c r="D123" s="215" t="s">
        <v>141</v>
      </c>
      <c r="E123" s="37"/>
      <c r="F123" s="216" t="s">
        <v>792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pans="2:65" s="1" customFormat="1" ht="16.5" customHeight="1">
      <c r="B124" s="36"/>
      <c r="C124" s="203" t="s">
        <v>666</v>
      </c>
      <c r="D124" s="203" t="s">
        <v>134</v>
      </c>
      <c r="E124" s="204" t="s">
        <v>793</v>
      </c>
      <c r="F124" s="205" t="s">
        <v>794</v>
      </c>
      <c r="G124" s="206" t="s">
        <v>173</v>
      </c>
      <c r="H124" s="207">
        <v>0.004</v>
      </c>
      <c r="I124" s="208"/>
      <c r="J124" s="209">
        <f>ROUND(I124*H124,2)</f>
        <v>0</v>
      </c>
      <c r="K124" s="205" t="s">
        <v>138</v>
      </c>
      <c r="L124" s="41"/>
      <c r="M124" s="210" t="s">
        <v>1</v>
      </c>
      <c r="N124" s="211" t="s">
        <v>39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397</v>
      </c>
      <c r="AT124" s="15" t="s">
        <v>134</v>
      </c>
      <c r="AU124" s="15" t="s">
        <v>78</v>
      </c>
      <c r="AY124" s="15" t="s">
        <v>130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397</v>
      </c>
      <c r="BM124" s="15" t="s">
        <v>795</v>
      </c>
    </row>
    <row r="125" spans="2:47" s="1" customFormat="1" ht="12">
      <c r="B125" s="36"/>
      <c r="C125" s="37"/>
      <c r="D125" s="215" t="s">
        <v>141</v>
      </c>
      <c r="E125" s="37"/>
      <c r="F125" s="216" t="s">
        <v>796</v>
      </c>
      <c r="G125" s="37"/>
      <c r="H125" s="37"/>
      <c r="I125" s="129"/>
      <c r="J125" s="37"/>
      <c r="K125" s="37"/>
      <c r="L125" s="41"/>
      <c r="M125" s="217"/>
      <c r="N125" s="77"/>
      <c r="O125" s="77"/>
      <c r="P125" s="77"/>
      <c r="Q125" s="77"/>
      <c r="R125" s="77"/>
      <c r="S125" s="77"/>
      <c r="T125" s="78"/>
      <c r="AT125" s="15" t="s">
        <v>141</v>
      </c>
      <c r="AU125" s="15" t="s">
        <v>78</v>
      </c>
    </row>
    <row r="126" spans="2:65" s="1" customFormat="1" ht="16.5" customHeight="1">
      <c r="B126" s="36"/>
      <c r="C126" s="203" t="s">
        <v>660</v>
      </c>
      <c r="D126" s="203" t="s">
        <v>134</v>
      </c>
      <c r="E126" s="204" t="s">
        <v>797</v>
      </c>
      <c r="F126" s="205" t="s">
        <v>798</v>
      </c>
      <c r="G126" s="206" t="s">
        <v>173</v>
      </c>
      <c r="H126" s="207">
        <v>0.004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397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397</v>
      </c>
      <c r="BM126" s="15" t="s">
        <v>799</v>
      </c>
    </row>
    <row r="127" spans="2:47" s="1" customFormat="1" ht="12">
      <c r="B127" s="36"/>
      <c r="C127" s="37"/>
      <c r="D127" s="215" t="s">
        <v>141</v>
      </c>
      <c r="E127" s="37"/>
      <c r="F127" s="216" t="s">
        <v>800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pans="2:63" s="10" customFormat="1" ht="22.8" customHeight="1">
      <c r="B128" s="187"/>
      <c r="C128" s="188"/>
      <c r="D128" s="189" t="s">
        <v>67</v>
      </c>
      <c r="E128" s="201" t="s">
        <v>399</v>
      </c>
      <c r="F128" s="201" t="s">
        <v>400</v>
      </c>
      <c r="G128" s="188"/>
      <c r="H128" s="188"/>
      <c r="I128" s="191"/>
      <c r="J128" s="202">
        <f>BK128</f>
        <v>0</v>
      </c>
      <c r="K128" s="188"/>
      <c r="L128" s="193"/>
      <c r="M128" s="194"/>
      <c r="N128" s="195"/>
      <c r="O128" s="195"/>
      <c r="P128" s="196">
        <f>SUM(P129:P173)</f>
        <v>0</v>
      </c>
      <c r="Q128" s="195"/>
      <c r="R128" s="196">
        <f>SUM(R129:R173)</f>
        <v>0.06476</v>
      </c>
      <c r="S128" s="195"/>
      <c r="T128" s="197">
        <f>SUM(T129:T173)</f>
        <v>0</v>
      </c>
      <c r="AR128" s="198" t="s">
        <v>78</v>
      </c>
      <c r="AT128" s="199" t="s">
        <v>67</v>
      </c>
      <c r="AU128" s="199" t="s">
        <v>76</v>
      </c>
      <c r="AY128" s="198" t="s">
        <v>130</v>
      </c>
      <c r="BK128" s="200">
        <f>SUM(BK129:BK173)</f>
        <v>0</v>
      </c>
    </row>
    <row r="129" spans="2:65" s="1" customFormat="1" ht="16.5" customHeight="1">
      <c r="B129" s="36"/>
      <c r="C129" s="203" t="s">
        <v>460</v>
      </c>
      <c r="D129" s="203" t="s">
        <v>134</v>
      </c>
      <c r="E129" s="204" t="s">
        <v>401</v>
      </c>
      <c r="F129" s="205" t="s">
        <v>402</v>
      </c>
      <c r="G129" s="206" t="s">
        <v>258</v>
      </c>
      <c r="H129" s="207">
        <v>8</v>
      </c>
      <c r="I129" s="208"/>
      <c r="J129" s="209">
        <f>ROUND(I129*H129,2)</f>
        <v>0</v>
      </c>
      <c r="K129" s="205" t="s">
        <v>138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397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397</v>
      </c>
      <c r="BM129" s="15" t="s">
        <v>801</v>
      </c>
    </row>
    <row r="130" spans="2:47" s="1" customFormat="1" ht="12">
      <c r="B130" s="36"/>
      <c r="C130" s="37"/>
      <c r="D130" s="215" t="s">
        <v>141</v>
      </c>
      <c r="E130" s="37"/>
      <c r="F130" s="216" t="s">
        <v>404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pans="2:65" s="1" customFormat="1" ht="16.5" customHeight="1">
      <c r="B131" s="36"/>
      <c r="C131" s="221" t="s">
        <v>349</v>
      </c>
      <c r="D131" s="221" t="s">
        <v>178</v>
      </c>
      <c r="E131" s="222" t="s">
        <v>802</v>
      </c>
      <c r="F131" s="223" t="s">
        <v>803</v>
      </c>
      <c r="G131" s="224" t="s">
        <v>258</v>
      </c>
      <c r="H131" s="225">
        <v>4</v>
      </c>
      <c r="I131" s="226"/>
      <c r="J131" s="227">
        <f>ROUND(I131*H131,2)</f>
        <v>0</v>
      </c>
      <c r="K131" s="223" t="s">
        <v>138</v>
      </c>
      <c r="L131" s="228"/>
      <c r="M131" s="229" t="s">
        <v>1</v>
      </c>
      <c r="N131" s="230" t="s">
        <v>39</v>
      </c>
      <c r="O131" s="77"/>
      <c r="P131" s="212">
        <f>O131*H131</f>
        <v>0</v>
      </c>
      <c r="Q131" s="212">
        <v>4E-05</v>
      </c>
      <c r="R131" s="212">
        <f>Q131*H131</f>
        <v>0.00016</v>
      </c>
      <c r="S131" s="212">
        <v>0</v>
      </c>
      <c r="T131" s="213">
        <f>S131*H131</f>
        <v>0</v>
      </c>
      <c r="AR131" s="15" t="s">
        <v>408</v>
      </c>
      <c r="AT131" s="15" t="s">
        <v>178</v>
      </c>
      <c r="AU131" s="15" t="s">
        <v>78</v>
      </c>
      <c r="AY131" s="15" t="s">
        <v>130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76</v>
      </c>
      <c r="BK131" s="214">
        <f>ROUND(I131*H131,2)</f>
        <v>0</v>
      </c>
      <c r="BL131" s="15" t="s">
        <v>397</v>
      </c>
      <c r="BM131" s="15" t="s">
        <v>804</v>
      </c>
    </row>
    <row r="132" spans="2:47" s="1" customFormat="1" ht="12">
      <c r="B132" s="36"/>
      <c r="C132" s="37"/>
      <c r="D132" s="215" t="s">
        <v>141</v>
      </c>
      <c r="E132" s="37"/>
      <c r="F132" s="216" t="s">
        <v>803</v>
      </c>
      <c r="G132" s="37"/>
      <c r="H132" s="37"/>
      <c r="I132" s="129"/>
      <c r="J132" s="37"/>
      <c r="K132" s="37"/>
      <c r="L132" s="41"/>
      <c r="M132" s="217"/>
      <c r="N132" s="77"/>
      <c r="O132" s="77"/>
      <c r="P132" s="77"/>
      <c r="Q132" s="77"/>
      <c r="R132" s="77"/>
      <c r="S132" s="77"/>
      <c r="T132" s="78"/>
      <c r="AT132" s="15" t="s">
        <v>141</v>
      </c>
      <c r="AU132" s="15" t="s">
        <v>78</v>
      </c>
    </row>
    <row r="133" spans="2:65" s="1" customFormat="1" ht="16.5" customHeight="1">
      <c r="B133" s="36"/>
      <c r="C133" s="203" t="s">
        <v>405</v>
      </c>
      <c r="D133" s="203" t="s">
        <v>134</v>
      </c>
      <c r="E133" s="204" t="s">
        <v>805</v>
      </c>
      <c r="F133" s="205" t="s">
        <v>806</v>
      </c>
      <c r="G133" s="206" t="s">
        <v>258</v>
      </c>
      <c r="H133" s="207">
        <v>6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397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397</v>
      </c>
      <c r="BM133" s="15" t="s">
        <v>807</v>
      </c>
    </row>
    <row r="134" spans="2:47" s="1" customFormat="1" ht="12">
      <c r="B134" s="36"/>
      <c r="C134" s="37"/>
      <c r="D134" s="215" t="s">
        <v>141</v>
      </c>
      <c r="E134" s="37"/>
      <c r="F134" s="216" t="s">
        <v>808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pans="2:65" s="1" customFormat="1" ht="16.5" customHeight="1">
      <c r="B135" s="36"/>
      <c r="C135" s="221" t="s">
        <v>410</v>
      </c>
      <c r="D135" s="221" t="s">
        <v>178</v>
      </c>
      <c r="E135" s="222" t="s">
        <v>411</v>
      </c>
      <c r="F135" s="223" t="s">
        <v>412</v>
      </c>
      <c r="G135" s="224" t="s">
        <v>258</v>
      </c>
      <c r="H135" s="225">
        <v>10</v>
      </c>
      <c r="I135" s="226"/>
      <c r="J135" s="227">
        <f>ROUND(I135*H135,2)</f>
        <v>0</v>
      </c>
      <c r="K135" s="223" t="s">
        <v>138</v>
      </c>
      <c r="L135" s="228"/>
      <c r="M135" s="229" t="s">
        <v>1</v>
      </c>
      <c r="N135" s="230" t="s">
        <v>39</v>
      </c>
      <c r="O135" s="77"/>
      <c r="P135" s="212">
        <f>O135*H135</f>
        <v>0</v>
      </c>
      <c r="Q135" s="212">
        <v>3E-05</v>
      </c>
      <c r="R135" s="212">
        <f>Q135*H135</f>
        <v>0.00030000000000000003</v>
      </c>
      <c r="S135" s="212">
        <v>0</v>
      </c>
      <c r="T135" s="213">
        <f>S135*H135</f>
        <v>0</v>
      </c>
      <c r="AR135" s="15" t="s">
        <v>408</v>
      </c>
      <c r="AT135" s="15" t="s">
        <v>178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809</v>
      </c>
    </row>
    <row r="136" spans="2:47" s="1" customFormat="1" ht="12">
      <c r="B136" s="36"/>
      <c r="C136" s="37"/>
      <c r="D136" s="215" t="s">
        <v>141</v>
      </c>
      <c r="E136" s="37"/>
      <c r="F136" s="216" t="s">
        <v>412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pans="2:65" s="1" customFormat="1" ht="16.5" customHeight="1">
      <c r="B137" s="36"/>
      <c r="C137" s="203" t="s">
        <v>495</v>
      </c>
      <c r="D137" s="203" t="s">
        <v>134</v>
      </c>
      <c r="E137" s="204" t="s">
        <v>437</v>
      </c>
      <c r="F137" s="205" t="s">
        <v>438</v>
      </c>
      <c r="G137" s="206" t="s">
        <v>198</v>
      </c>
      <c r="H137" s="207">
        <v>50</v>
      </c>
      <c r="I137" s="208"/>
      <c r="J137" s="209">
        <f>ROUND(I137*H137,2)</f>
        <v>0</v>
      </c>
      <c r="K137" s="205" t="s">
        <v>138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397</v>
      </c>
      <c r="AT137" s="15" t="s">
        <v>134</v>
      </c>
      <c r="AU137" s="15" t="s">
        <v>78</v>
      </c>
      <c r="AY137" s="15" t="s">
        <v>130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397</v>
      </c>
      <c r="BM137" s="15" t="s">
        <v>810</v>
      </c>
    </row>
    <row r="138" spans="2:47" s="1" customFormat="1" ht="12">
      <c r="B138" s="36"/>
      <c r="C138" s="37"/>
      <c r="D138" s="215" t="s">
        <v>141</v>
      </c>
      <c r="E138" s="37"/>
      <c r="F138" s="216" t="s">
        <v>440</v>
      </c>
      <c r="G138" s="37"/>
      <c r="H138" s="37"/>
      <c r="I138" s="129"/>
      <c r="J138" s="37"/>
      <c r="K138" s="37"/>
      <c r="L138" s="41"/>
      <c r="M138" s="217"/>
      <c r="N138" s="77"/>
      <c r="O138" s="77"/>
      <c r="P138" s="77"/>
      <c r="Q138" s="77"/>
      <c r="R138" s="77"/>
      <c r="S138" s="77"/>
      <c r="T138" s="78"/>
      <c r="AT138" s="15" t="s">
        <v>141</v>
      </c>
      <c r="AU138" s="15" t="s">
        <v>78</v>
      </c>
    </row>
    <row r="139" spans="2:65" s="1" customFormat="1" ht="16.5" customHeight="1">
      <c r="B139" s="36"/>
      <c r="C139" s="221" t="s">
        <v>501</v>
      </c>
      <c r="D139" s="221" t="s">
        <v>178</v>
      </c>
      <c r="E139" s="222" t="s">
        <v>811</v>
      </c>
      <c r="F139" s="223" t="s">
        <v>812</v>
      </c>
      <c r="G139" s="224" t="s">
        <v>813</v>
      </c>
      <c r="H139" s="225">
        <v>0.107</v>
      </c>
      <c r="I139" s="226"/>
      <c r="J139" s="227">
        <f>ROUND(I139*H139,2)</f>
        <v>0</v>
      </c>
      <c r="K139" s="223" t="s">
        <v>138</v>
      </c>
      <c r="L139" s="228"/>
      <c r="M139" s="229" t="s">
        <v>1</v>
      </c>
      <c r="N139" s="230" t="s">
        <v>39</v>
      </c>
      <c r="O139" s="77"/>
      <c r="P139" s="212">
        <f>O139*H139</f>
        <v>0</v>
      </c>
      <c r="Q139" s="212">
        <v>0.12</v>
      </c>
      <c r="R139" s="212">
        <f>Q139*H139</f>
        <v>0.012839999999999999</v>
      </c>
      <c r="S139" s="212">
        <v>0</v>
      </c>
      <c r="T139" s="213">
        <f>S139*H139</f>
        <v>0</v>
      </c>
      <c r="AR139" s="15" t="s">
        <v>408</v>
      </c>
      <c r="AT139" s="15" t="s">
        <v>178</v>
      </c>
      <c r="AU139" s="15" t="s">
        <v>78</v>
      </c>
      <c r="AY139" s="15" t="s">
        <v>130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397</v>
      </c>
      <c r="BM139" s="15" t="s">
        <v>814</v>
      </c>
    </row>
    <row r="140" spans="2:47" s="1" customFormat="1" ht="12">
      <c r="B140" s="36"/>
      <c r="C140" s="37"/>
      <c r="D140" s="215" t="s">
        <v>141</v>
      </c>
      <c r="E140" s="37"/>
      <c r="F140" s="216" t="s">
        <v>812</v>
      </c>
      <c r="G140" s="37"/>
      <c r="H140" s="37"/>
      <c r="I140" s="129"/>
      <c r="J140" s="37"/>
      <c r="K140" s="37"/>
      <c r="L140" s="41"/>
      <c r="M140" s="217"/>
      <c r="N140" s="77"/>
      <c r="O140" s="77"/>
      <c r="P140" s="77"/>
      <c r="Q140" s="77"/>
      <c r="R140" s="77"/>
      <c r="S140" s="77"/>
      <c r="T140" s="78"/>
      <c r="AT140" s="15" t="s">
        <v>141</v>
      </c>
      <c r="AU140" s="15" t="s">
        <v>78</v>
      </c>
    </row>
    <row r="141" spans="2:51" s="11" customFormat="1" ht="12">
      <c r="B141" s="231"/>
      <c r="C141" s="232"/>
      <c r="D141" s="215" t="s">
        <v>189</v>
      </c>
      <c r="E141" s="232"/>
      <c r="F141" s="234" t="s">
        <v>815</v>
      </c>
      <c r="G141" s="232"/>
      <c r="H141" s="235">
        <v>0.107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189</v>
      </c>
      <c r="AU141" s="241" t="s">
        <v>78</v>
      </c>
      <c r="AV141" s="11" t="s">
        <v>78</v>
      </c>
      <c r="AW141" s="11" t="s">
        <v>4</v>
      </c>
      <c r="AX141" s="11" t="s">
        <v>76</v>
      </c>
      <c r="AY141" s="241" t="s">
        <v>130</v>
      </c>
    </row>
    <row r="142" spans="2:65" s="1" customFormat="1" ht="16.5" customHeight="1">
      <c r="B142" s="36"/>
      <c r="C142" s="203" t="s">
        <v>481</v>
      </c>
      <c r="D142" s="203" t="s">
        <v>134</v>
      </c>
      <c r="E142" s="204" t="s">
        <v>442</v>
      </c>
      <c r="F142" s="205" t="s">
        <v>443</v>
      </c>
      <c r="G142" s="206" t="s">
        <v>198</v>
      </c>
      <c r="H142" s="207">
        <v>84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816</v>
      </c>
    </row>
    <row r="143" spans="2:47" s="1" customFormat="1" ht="12">
      <c r="B143" s="36"/>
      <c r="C143" s="37"/>
      <c r="D143" s="215" t="s">
        <v>141</v>
      </c>
      <c r="E143" s="37"/>
      <c r="F143" s="216" t="s">
        <v>445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pans="2:51" s="11" customFormat="1" ht="12">
      <c r="B144" s="231"/>
      <c r="C144" s="232"/>
      <c r="D144" s="215" t="s">
        <v>189</v>
      </c>
      <c r="E144" s="233" t="s">
        <v>1</v>
      </c>
      <c r="F144" s="234" t="s">
        <v>817</v>
      </c>
      <c r="G144" s="232"/>
      <c r="H144" s="235">
        <v>84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189</v>
      </c>
      <c r="AU144" s="241" t="s">
        <v>78</v>
      </c>
      <c r="AV144" s="11" t="s">
        <v>78</v>
      </c>
      <c r="AW144" s="11" t="s">
        <v>31</v>
      </c>
      <c r="AX144" s="11" t="s">
        <v>76</v>
      </c>
      <c r="AY144" s="241" t="s">
        <v>130</v>
      </c>
    </row>
    <row r="145" spans="2:65" s="1" customFormat="1" ht="16.5" customHeight="1">
      <c r="B145" s="36"/>
      <c r="C145" s="221" t="s">
        <v>486</v>
      </c>
      <c r="D145" s="221" t="s">
        <v>178</v>
      </c>
      <c r="E145" s="222" t="s">
        <v>818</v>
      </c>
      <c r="F145" s="223" t="s">
        <v>819</v>
      </c>
      <c r="G145" s="224" t="s">
        <v>813</v>
      </c>
      <c r="H145" s="225">
        <v>0.264</v>
      </c>
      <c r="I145" s="226"/>
      <c r="J145" s="227">
        <f>ROUND(I145*H145,2)</f>
        <v>0</v>
      </c>
      <c r="K145" s="223" t="s">
        <v>138</v>
      </c>
      <c r="L145" s="228"/>
      <c r="M145" s="229" t="s">
        <v>1</v>
      </c>
      <c r="N145" s="230" t="s">
        <v>39</v>
      </c>
      <c r="O145" s="77"/>
      <c r="P145" s="212">
        <f>O145*H145</f>
        <v>0</v>
      </c>
      <c r="Q145" s="212">
        <v>0.17</v>
      </c>
      <c r="R145" s="212">
        <f>Q145*H145</f>
        <v>0.04488</v>
      </c>
      <c r="S145" s="212">
        <v>0</v>
      </c>
      <c r="T145" s="213">
        <f>S145*H145</f>
        <v>0</v>
      </c>
      <c r="AR145" s="15" t="s">
        <v>408</v>
      </c>
      <c r="AT145" s="15" t="s">
        <v>178</v>
      </c>
      <c r="AU145" s="15" t="s">
        <v>78</v>
      </c>
      <c r="AY145" s="15" t="s">
        <v>130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397</v>
      </c>
      <c r="BM145" s="15" t="s">
        <v>820</v>
      </c>
    </row>
    <row r="146" spans="2:47" s="1" customFormat="1" ht="12">
      <c r="B146" s="36"/>
      <c r="C146" s="37"/>
      <c r="D146" s="215" t="s">
        <v>141</v>
      </c>
      <c r="E146" s="37"/>
      <c r="F146" s="216" t="s">
        <v>819</v>
      </c>
      <c r="G146" s="37"/>
      <c r="H146" s="37"/>
      <c r="I146" s="129"/>
      <c r="J146" s="37"/>
      <c r="K146" s="37"/>
      <c r="L146" s="41"/>
      <c r="M146" s="217"/>
      <c r="N146" s="77"/>
      <c r="O146" s="77"/>
      <c r="P146" s="77"/>
      <c r="Q146" s="77"/>
      <c r="R146" s="77"/>
      <c r="S146" s="77"/>
      <c r="T146" s="78"/>
      <c r="AT146" s="15" t="s">
        <v>141</v>
      </c>
      <c r="AU146" s="15" t="s">
        <v>78</v>
      </c>
    </row>
    <row r="147" spans="2:51" s="11" customFormat="1" ht="12">
      <c r="B147" s="231"/>
      <c r="C147" s="232"/>
      <c r="D147" s="215" t="s">
        <v>189</v>
      </c>
      <c r="E147" s="232"/>
      <c r="F147" s="234" t="s">
        <v>821</v>
      </c>
      <c r="G147" s="232"/>
      <c r="H147" s="235">
        <v>0.264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189</v>
      </c>
      <c r="AU147" s="241" t="s">
        <v>78</v>
      </c>
      <c r="AV147" s="11" t="s">
        <v>78</v>
      </c>
      <c r="AW147" s="11" t="s">
        <v>4</v>
      </c>
      <c r="AX147" s="11" t="s">
        <v>76</v>
      </c>
      <c r="AY147" s="241" t="s">
        <v>130</v>
      </c>
    </row>
    <row r="148" spans="2:65" s="1" customFormat="1" ht="16.5" customHeight="1">
      <c r="B148" s="36"/>
      <c r="C148" s="221" t="s">
        <v>379</v>
      </c>
      <c r="D148" s="221" t="s">
        <v>178</v>
      </c>
      <c r="E148" s="222" t="s">
        <v>822</v>
      </c>
      <c r="F148" s="223" t="s">
        <v>823</v>
      </c>
      <c r="G148" s="224" t="s">
        <v>198</v>
      </c>
      <c r="H148" s="225">
        <v>35</v>
      </c>
      <c r="I148" s="226"/>
      <c r="J148" s="227">
        <f>ROUND(I148*H148,2)</f>
        <v>0</v>
      </c>
      <c r="K148" s="223" t="s">
        <v>1</v>
      </c>
      <c r="L148" s="228"/>
      <c r="M148" s="229" t="s">
        <v>1</v>
      </c>
      <c r="N148" s="230" t="s">
        <v>39</v>
      </c>
      <c r="O148" s="77"/>
      <c r="P148" s="212">
        <f>O148*H148</f>
        <v>0</v>
      </c>
      <c r="Q148" s="212">
        <v>0.00017</v>
      </c>
      <c r="R148" s="212">
        <f>Q148*H148</f>
        <v>0.00595</v>
      </c>
      <c r="S148" s="212">
        <v>0</v>
      </c>
      <c r="T148" s="213">
        <f>S148*H148</f>
        <v>0</v>
      </c>
      <c r="AR148" s="15" t="s">
        <v>408</v>
      </c>
      <c r="AT148" s="15" t="s">
        <v>178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397</v>
      </c>
      <c r="BM148" s="15" t="s">
        <v>824</v>
      </c>
    </row>
    <row r="149" spans="2:47" s="1" customFormat="1" ht="12">
      <c r="B149" s="36"/>
      <c r="C149" s="37"/>
      <c r="D149" s="215" t="s">
        <v>141</v>
      </c>
      <c r="E149" s="37"/>
      <c r="F149" s="216" t="s">
        <v>451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pans="2:65" s="1" customFormat="1" ht="16.5" customHeight="1">
      <c r="B150" s="36"/>
      <c r="C150" s="203" t="s">
        <v>506</v>
      </c>
      <c r="D150" s="203" t="s">
        <v>134</v>
      </c>
      <c r="E150" s="204" t="s">
        <v>825</v>
      </c>
      <c r="F150" s="205" t="s">
        <v>826</v>
      </c>
      <c r="G150" s="206" t="s">
        <v>198</v>
      </c>
      <c r="H150" s="207">
        <v>210</v>
      </c>
      <c r="I150" s="208"/>
      <c r="J150" s="209">
        <f>ROUND(I150*H150,2)</f>
        <v>0</v>
      </c>
      <c r="K150" s="205" t="s">
        <v>138</v>
      </c>
      <c r="L150" s="41"/>
      <c r="M150" s="210" t="s">
        <v>1</v>
      </c>
      <c r="N150" s="211" t="s">
        <v>39</v>
      </c>
      <c r="O150" s="77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15" t="s">
        <v>397</v>
      </c>
      <c r="AT150" s="15" t="s">
        <v>134</v>
      </c>
      <c r="AU150" s="15" t="s">
        <v>78</v>
      </c>
      <c r="AY150" s="15" t="s">
        <v>130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5" t="s">
        <v>76</v>
      </c>
      <c r="BK150" s="214">
        <f>ROUND(I150*H150,2)</f>
        <v>0</v>
      </c>
      <c r="BL150" s="15" t="s">
        <v>397</v>
      </c>
      <c r="BM150" s="15" t="s">
        <v>827</v>
      </c>
    </row>
    <row r="151" spans="2:47" s="1" customFormat="1" ht="12">
      <c r="B151" s="36"/>
      <c r="C151" s="37"/>
      <c r="D151" s="215" t="s">
        <v>141</v>
      </c>
      <c r="E151" s="37"/>
      <c r="F151" s="216" t="s">
        <v>828</v>
      </c>
      <c r="G151" s="37"/>
      <c r="H151" s="37"/>
      <c r="I151" s="129"/>
      <c r="J151" s="37"/>
      <c r="K151" s="37"/>
      <c r="L151" s="41"/>
      <c r="M151" s="217"/>
      <c r="N151" s="77"/>
      <c r="O151" s="77"/>
      <c r="P151" s="77"/>
      <c r="Q151" s="77"/>
      <c r="R151" s="77"/>
      <c r="S151" s="77"/>
      <c r="T151" s="78"/>
      <c r="AT151" s="15" t="s">
        <v>141</v>
      </c>
      <c r="AU151" s="15" t="s">
        <v>78</v>
      </c>
    </row>
    <row r="152" spans="2:65" s="1" customFormat="1" ht="16.5" customHeight="1">
      <c r="B152" s="36"/>
      <c r="C152" s="203" t="s">
        <v>374</v>
      </c>
      <c r="D152" s="203" t="s">
        <v>134</v>
      </c>
      <c r="E152" s="204" t="s">
        <v>829</v>
      </c>
      <c r="F152" s="205" t="s">
        <v>830</v>
      </c>
      <c r="G152" s="206" t="s">
        <v>258</v>
      </c>
      <c r="H152" s="207">
        <v>3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397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397</v>
      </c>
      <c r="BM152" s="15" t="s">
        <v>831</v>
      </c>
    </row>
    <row r="153" spans="2:47" s="1" customFormat="1" ht="12">
      <c r="B153" s="36"/>
      <c r="C153" s="37"/>
      <c r="D153" s="215" t="s">
        <v>141</v>
      </c>
      <c r="E153" s="37"/>
      <c r="F153" s="216" t="s">
        <v>832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pans="2:65" s="1" customFormat="1" ht="16.5" customHeight="1">
      <c r="B154" s="36"/>
      <c r="C154" s="203" t="s">
        <v>511</v>
      </c>
      <c r="D154" s="203" t="s">
        <v>134</v>
      </c>
      <c r="E154" s="204" t="s">
        <v>833</v>
      </c>
      <c r="F154" s="205" t="s">
        <v>834</v>
      </c>
      <c r="G154" s="206" t="s">
        <v>258</v>
      </c>
      <c r="H154" s="207">
        <v>3</v>
      </c>
      <c r="I154" s="208"/>
      <c r="J154" s="209">
        <f>ROUND(I154*H154,2)</f>
        <v>0</v>
      </c>
      <c r="K154" s="205" t="s">
        <v>138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397</v>
      </c>
      <c r="AT154" s="15" t="s">
        <v>134</v>
      </c>
      <c r="AU154" s="15" t="s">
        <v>78</v>
      </c>
      <c r="AY154" s="15" t="s">
        <v>130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397</v>
      </c>
      <c r="BM154" s="15" t="s">
        <v>835</v>
      </c>
    </row>
    <row r="155" spans="2:47" s="1" customFormat="1" ht="12">
      <c r="B155" s="36"/>
      <c r="C155" s="37"/>
      <c r="D155" s="215" t="s">
        <v>141</v>
      </c>
      <c r="E155" s="37"/>
      <c r="F155" s="216" t="s">
        <v>836</v>
      </c>
      <c r="G155" s="37"/>
      <c r="H155" s="37"/>
      <c r="I155" s="129"/>
      <c r="J155" s="37"/>
      <c r="K155" s="37"/>
      <c r="L155" s="41"/>
      <c r="M155" s="217"/>
      <c r="N155" s="77"/>
      <c r="O155" s="77"/>
      <c r="P155" s="77"/>
      <c r="Q155" s="77"/>
      <c r="R155" s="77"/>
      <c r="S155" s="77"/>
      <c r="T155" s="78"/>
      <c r="AT155" s="15" t="s">
        <v>141</v>
      </c>
      <c r="AU155" s="15" t="s">
        <v>78</v>
      </c>
    </row>
    <row r="156" spans="2:65" s="1" customFormat="1" ht="16.5" customHeight="1">
      <c r="B156" s="36"/>
      <c r="C156" s="221" t="s">
        <v>476</v>
      </c>
      <c r="D156" s="221" t="s">
        <v>178</v>
      </c>
      <c r="E156" s="222" t="s">
        <v>837</v>
      </c>
      <c r="F156" s="223" t="s">
        <v>838</v>
      </c>
      <c r="G156" s="224" t="s">
        <v>258</v>
      </c>
      <c r="H156" s="225">
        <v>3</v>
      </c>
      <c r="I156" s="226"/>
      <c r="J156" s="227">
        <f>ROUND(I156*H156,2)</f>
        <v>0</v>
      </c>
      <c r="K156" s="223" t="s">
        <v>138</v>
      </c>
      <c r="L156" s="228"/>
      <c r="M156" s="229" t="s">
        <v>1</v>
      </c>
      <c r="N156" s="230" t="s">
        <v>39</v>
      </c>
      <c r="O156" s="77"/>
      <c r="P156" s="212">
        <f>O156*H156</f>
        <v>0</v>
      </c>
      <c r="Q156" s="212">
        <v>5E-05</v>
      </c>
      <c r="R156" s="212">
        <f>Q156*H156</f>
        <v>0.00015000000000000001</v>
      </c>
      <c r="S156" s="212">
        <v>0</v>
      </c>
      <c r="T156" s="213">
        <f>S156*H156</f>
        <v>0</v>
      </c>
      <c r="AR156" s="15" t="s">
        <v>408</v>
      </c>
      <c r="AT156" s="15" t="s">
        <v>178</v>
      </c>
      <c r="AU156" s="15" t="s">
        <v>78</v>
      </c>
      <c r="AY156" s="15" t="s">
        <v>130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76</v>
      </c>
      <c r="BK156" s="214">
        <f>ROUND(I156*H156,2)</f>
        <v>0</v>
      </c>
      <c r="BL156" s="15" t="s">
        <v>397</v>
      </c>
      <c r="BM156" s="15" t="s">
        <v>839</v>
      </c>
    </row>
    <row r="157" spans="2:47" s="1" customFormat="1" ht="12">
      <c r="B157" s="36"/>
      <c r="C157" s="37"/>
      <c r="D157" s="215" t="s">
        <v>141</v>
      </c>
      <c r="E157" s="37"/>
      <c r="F157" s="216" t="s">
        <v>838</v>
      </c>
      <c r="G157" s="37"/>
      <c r="H157" s="37"/>
      <c r="I157" s="129"/>
      <c r="J157" s="37"/>
      <c r="K157" s="37"/>
      <c r="L157" s="41"/>
      <c r="M157" s="217"/>
      <c r="N157" s="77"/>
      <c r="O157" s="77"/>
      <c r="P157" s="77"/>
      <c r="Q157" s="77"/>
      <c r="R157" s="77"/>
      <c r="S157" s="77"/>
      <c r="T157" s="78"/>
      <c r="AT157" s="15" t="s">
        <v>141</v>
      </c>
      <c r="AU157" s="15" t="s">
        <v>78</v>
      </c>
    </row>
    <row r="158" spans="2:65" s="1" customFormat="1" ht="16.5" customHeight="1">
      <c r="B158" s="36"/>
      <c r="C158" s="203" t="s">
        <v>490</v>
      </c>
      <c r="D158" s="203" t="s">
        <v>134</v>
      </c>
      <c r="E158" s="204" t="s">
        <v>482</v>
      </c>
      <c r="F158" s="205" t="s">
        <v>483</v>
      </c>
      <c r="G158" s="206" t="s">
        <v>258</v>
      </c>
      <c r="H158" s="207">
        <v>8</v>
      </c>
      <c r="I158" s="208"/>
      <c r="J158" s="209">
        <f>ROUND(I158*H158,2)</f>
        <v>0</v>
      </c>
      <c r="K158" s="205" t="s">
        <v>138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5" t="s">
        <v>397</v>
      </c>
      <c r="AT158" s="15" t="s">
        <v>134</v>
      </c>
      <c r="AU158" s="15" t="s">
        <v>78</v>
      </c>
      <c r="AY158" s="15" t="s">
        <v>130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397</v>
      </c>
      <c r="BM158" s="15" t="s">
        <v>840</v>
      </c>
    </row>
    <row r="159" spans="2:47" s="1" customFormat="1" ht="12">
      <c r="B159" s="36"/>
      <c r="C159" s="37"/>
      <c r="D159" s="215" t="s">
        <v>141</v>
      </c>
      <c r="E159" s="37"/>
      <c r="F159" s="216" t="s">
        <v>485</v>
      </c>
      <c r="G159" s="37"/>
      <c r="H159" s="37"/>
      <c r="I159" s="129"/>
      <c r="J159" s="37"/>
      <c r="K159" s="37"/>
      <c r="L159" s="41"/>
      <c r="M159" s="217"/>
      <c r="N159" s="77"/>
      <c r="O159" s="77"/>
      <c r="P159" s="77"/>
      <c r="Q159" s="77"/>
      <c r="R159" s="77"/>
      <c r="S159" s="77"/>
      <c r="T159" s="78"/>
      <c r="AT159" s="15" t="s">
        <v>141</v>
      </c>
      <c r="AU159" s="15" t="s">
        <v>78</v>
      </c>
    </row>
    <row r="160" spans="2:65" s="1" customFormat="1" ht="16.5" customHeight="1">
      <c r="B160" s="36"/>
      <c r="C160" s="221" t="s">
        <v>363</v>
      </c>
      <c r="D160" s="221" t="s">
        <v>178</v>
      </c>
      <c r="E160" s="222" t="s">
        <v>841</v>
      </c>
      <c r="F160" s="223" t="s">
        <v>842</v>
      </c>
      <c r="G160" s="224" t="s">
        <v>258</v>
      </c>
      <c r="H160" s="225">
        <v>8</v>
      </c>
      <c r="I160" s="226"/>
      <c r="J160" s="227">
        <f>ROUND(I160*H160,2)</f>
        <v>0</v>
      </c>
      <c r="K160" s="223" t="s">
        <v>138</v>
      </c>
      <c r="L160" s="228"/>
      <c r="M160" s="229" t="s">
        <v>1</v>
      </c>
      <c r="N160" s="230" t="s">
        <v>39</v>
      </c>
      <c r="O160" s="77"/>
      <c r="P160" s="212">
        <f>O160*H160</f>
        <v>0</v>
      </c>
      <c r="Q160" s="212">
        <v>6E-05</v>
      </c>
      <c r="R160" s="212">
        <f>Q160*H160</f>
        <v>0.00048</v>
      </c>
      <c r="S160" s="212">
        <v>0</v>
      </c>
      <c r="T160" s="213">
        <f>S160*H160</f>
        <v>0</v>
      </c>
      <c r="AR160" s="15" t="s">
        <v>408</v>
      </c>
      <c r="AT160" s="15" t="s">
        <v>178</v>
      </c>
      <c r="AU160" s="15" t="s">
        <v>78</v>
      </c>
      <c r="AY160" s="15" t="s">
        <v>130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397</v>
      </c>
      <c r="BM160" s="15" t="s">
        <v>843</v>
      </c>
    </row>
    <row r="161" spans="2:47" s="1" customFormat="1" ht="12">
      <c r="B161" s="36"/>
      <c r="C161" s="37"/>
      <c r="D161" s="215" t="s">
        <v>141</v>
      </c>
      <c r="E161" s="37"/>
      <c r="F161" s="216" t="s">
        <v>842</v>
      </c>
      <c r="G161" s="37"/>
      <c r="H161" s="37"/>
      <c r="I161" s="129"/>
      <c r="J161" s="37"/>
      <c r="K161" s="37"/>
      <c r="L161" s="41"/>
      <c r="M161" s="217"/>
      <c r="N161" s="77"/>
      <c r="O161" s="77"/>
      <c r="P161" s="77"/>
      <c r="Q161" s="77"/>
      <c r="R161" s="77"/>
      <c r="S161" s="77"/>
      <c r="T161" s="78"/>
      <c r="AT161" s="15" t="s">
        <v>141</v>
      </c>
      <c r="AU161" s="15" t="s">
        <v>78</v>
      </c>
    </row>
    <row r="162" spans="2:65" s="1" customFormat="1" ht="16.5" customHeight="1">
      <c r="B162" s="36"/>
      <c r="C162" s="203" t="s">
        <v>521</v>
      </c>
      <c r="D162" s="203" t="s">
        <v>134</v>
      </c>
      <c r="E162" s="204" t="s">
        <v>844</v>
      </c>
      <c r="F162" s="205" t="s">
        <v>845</v>
      </c>
      <c r="G162" s="206" t="s">
        <v>258</v>
      </c>
      <c r="H162" s="207">
        <v>6</v>
      </c>
      <c r="I162" s="208"/>
      <c r="J162" s="209">
        <f>ROUND(I162*H162,2)</f>
        <v>0</v>
      </c>
      <c r="K162" s="205" t="s">
        <v>138</v>
      </c>
      <c r="L162" s="41"/>
      <c r="M162" s="210" t="s">
        <v>1</v>
      </c>
      <c r="N162" s="211" t="s">
        <v>39</v>
      </c>
      <c r="O162" s="7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5" t="s">
        <v>397</v>
      </c>
      <c r="AT162" s="15" t="s">
        <v>134</v>
      </c>
      <c r="AU162" s="15" t="s">
        <v>78</v>
      </c>
      <c r="AY162" s="15" t="s">
        <v>130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76</v>
      </c>
      <c r="BK162" s="214">
        <f>ROUND(I162*H162,2)</f>
        <v>0</v>
      </c>
      <c r="BL162" s="15" t="s">
        <v>397</v>
      </c>
      <c r="BM162" s="15" t="s">
        <v>846</v>
      </c>
    </row>
    <row r="163" spans="2:47" s="1" customFormat="1" ht="12">
      <c r="B163" s="36"/>
      <c r="C163" s="37"/>
      <c r="D163" s="215" t="s">
        <v>141</v>
      </c>
      <c r="E163" s="37"/>
      <c r="F163" s="216" t="s">
        <v>847</v>
      </c>
      <c r="G163" s="37"/>
      <c r="H163" s="37"/>
      <c r="I163" s="129"/>
      <c r="J163" s="37"/>
      <c r="K163" s="37"/>
      <c r="L163" s="41"/>
      <c r="M163" s="217"/>
      <c r="N163" s="77"/>
      <c r="O163" s="77"/>
      <c r="P163" s="77"/>
      <c r="Q163" s="77"/>
      <c r="R163" s="77"/>
      <c r="S163" s="77"/>
      <c r="T163" s="78"/>
      <c r="AT163" s="15" t="s">
        <v>141</v>
      </c>
      <c r="AU163" s="15" t="s">
        <v>78</v>
      </c>
    </row>
    <row r="164" spans="2:65" s="1" customFormat="1" ht="16.5" customHeight="1">
      <c r="B164" s="36"/>
      <c r="C164" s="203" t="s">
        <v>516</v>
      </c>
      <c r="D164" s="203" t="s">
        <v>134</v>
      </c>
      <c r="E164" s="204" t="s">
        <v>848</v>
      </c>
      <c r="F164" s="205" t="s">
        <v>849</v>
      </c>
      <c r="G164" s="206" t="s">
        <v>258</v>
      </c>
      <c r="H164" s="207">
        <v>4</v>
      </c>
      <c r="I164" s="208"/>
      <c r="J164" s="209">
        <f>ROUND(I164*H164,2)</f>
        <v>0</v>
      </c>
      <c r="K164" s="205" t="s">
        <v>138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850</v>
      </c>
    </row>
    <row r="165" spans="2:47" s="1" customFormat="1" ht="12">
      <c r="B165" s="36"/>
      <c r="C165" s="37"/>
      <c r="D165" s="215" t="s">
        <v>141</v>
      </c>
      <c r="E165" s="37"/>
      <c r="F165" s="216" t="s">
        <v>851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pans="2:65" s="1" customFormat="1" ht="16.5" customHeight="1">
      <c r="B166" s="36"/>
      <c r="C166" s="203" t="s">
        <v>526</v>
      </c>
      <c r="D166" s="203" t="s">
        <v>134</v>
      </c>
      <c r="E166" s="204" t="s">
        <v>512</v>
      </c>
      <c r="F166" s="205" t="s">
        <v>513</v>
      </c>
      <c r="G166" s="206" t="s">
        <v>258</v>
      </c>
      <c r="H166" s="207">
        <v>1</v>
      </c>
      <c r="I166" s="208"/>
      <c r="J166" s="209">
        <f>ROUND(I166*H166,2)</f>
        <v>0</v>
      </c>
      <c r="K166" s="205" t="s">
        <v>138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852</v>
      </c>
    </row>
    <row r="167" spans="2:47" s="1" customFormat="1" ht="12">
      <c r="B167" s="36"/>
      <c r="C167" s="37"/>
      <c r="D167" s="215" t="s">
        <v>141</v>
      </c>
      <c r="E167" s="37"/>
      <c r="F167" s="216" t="s">
        <v>515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pans="2:65" s="1" customFormat="1" ht="16.5" customHeight="1">
      <c r="B168" s="36"/>
      <c r="C168" s="203" t="s">
        <v>368</v>
      </c>
      <c r="D168" s="203" t="s">
        <v>134</v>
      </c>
      <c r="E168" s="204" t="s">
        <v>853</v>
      </c>
      <c r="F168" s="205" t="s">
        <v>854</v>
      </c>
      <c r="G168" s="206" t="s">
        <v>173</v>
      </c>
      <c r="H168" s="207">
        <v>0.065</v>
      </c>
      <c r="I168" s="208"/>
      <c r="J168" s="209">
        <f>ROUND(I168*H168,2)</f>
        <v>0</v>
      </c>
      <c r="K168" s="205" t="s">
        <v>138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855</v>
      </c>
    </row>
    <row r="169" spans="2:47" s="1" customFormat="1" ht="12">
      <c r="B169" s="36"/>
      <c r="C169" s="37"/>
      <c r="D169" s="215" t="s">
        <v>141</v>
      </c>
      <c r="E169" s="37"/>
      <c r="F169" s="216" t="s">
        <v>856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pans="2:65" s="1" customFormat="1" ht="16.5" customHeight="1">
      <c r="B170" s="36"/>
      <c r="C170" s="203" t="s">
        <v>857</v>
      </c>
      <c r="D170" s="203" t="s">
        <v>134</v>
      </c>
      <c r="E170" s="204" t="s">
        <v>522</v>
      </c>
      <c r="F170" s="205" t="s">
        <v>523</v>
      </c>
      <c r="G170" s="206" t="s">
        <v>173</v>
      </c>
      <c r="H170" s="207">
        <v>0.065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858</v>
      </c>
    </row>
    <row r="171" spans="2:47" s="1" customFormat="1" ht="12">
      <c r="B171" s="36"/>
      <c r="C171" s="37"/>
      <c r="D171" s="215" t="s">
        <v>141</v>
      </c>
      <c r="E171" s="37"/>
      <c r="F171" s="216" t="s">
        <v>525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pans="2:65" s="1" customFormat="1" ht="16.5" customHeight="1">
      <c r="B172" s="36"/>
      <c r="C172" s="203" t="s">
        <v>385</v>
      </c>
      <c r="D172" s="203" t="s">
        <v>134</v>
      </c>
      <c r="E172" s="204" t="s">
        <v>527</v>
      </c>
      <c r="F172" s="205" t="s">
        <v>528</v>
      </c>
      <c r="G172" s="206" t="s">
        <v>173</v>
      </c>
      <c r="H172" s="207">
        <v>0.065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859</v>
      </c>
    </row>
    <row r="173" spans="2:47" s="1" customFormat="1" ht="12">
      <c r="B173" s="36"/>
      <c r="C173" s="37"/>
      <c r="D173" s="215" t="s">
        <v>141</v>
      </c>
      <c r="E173" s="37"/>
      <c r="F173" s="216" t="s">
        <v>530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pans="2:63" s="10" customFormat="1" ht="22.8" customHeight="1">
      <c r="B174" s="187"/>
      <c r="C174" s="188"/>
      <c r="D174" s="189" t="s">
        <v>67</v>
      </c>
      <c r="E174" s="201" t="s">
        <v>531</v>
      </c>
      <c r="F174" s="201" t="s">
        <v>532</v>
      </c>
      <c r="G174" s="188"/>
      <c r="H174" s="188"/>
      <c r="I174" s="191"/>
      <c r="J174" s="202">
        <f>BK174</f>
        <v>0</v>
      </c>
      <c r="K174" s="188"/>
      <c r="L174" s="193"/>
      <c r="M174" s="194"/>
      <c r="N174" s="195"/>
      <c r="O174" s="195"/>
      <c r="P174" s="196">
        <f>SUM(P175:P192)</f>
        <v>0</v>
      </c>
      <c r="Q174" s="195"/>
      <c r="R174" s="196">
        <f>SUM(R175:R192)</f>
        <v>1.4543000000000001</v>
      </c>
      <c r="S174" s="195"/>
      <c r="T174" s="197">
        <f>SUM(T175:T192)</f>
        <v>0</v>
      </c>
      <c r="AR174" s="198" t="s">
        <v>78</v>
      </c>
      <c r="AT174" s="199" t="s">
        <v>67</v>
      </c>
      <c r="AU174" s="199" t="s">
        <v>76</v>
      </c>
      <c r="AY174" s="198" t="s">
        <v>130</v>
      </c>
      <c r="BK174" s="200">
        <f>SUM(BK175:BK192)</f>
        <v>0</v>
      </c>
    </row>
    <row r="175" spans="2:65" s="1" customFormat="1" ht="16.5" customHeight="1">
      <c r="B175" s="36"/>
      <c r="C175" s="203" t="s">
        <v>273</v>
      </c>
      <c r="D175" s="203" t="s">
        <v>134</v>
      </c>
      <c r="E175" s="204" t="s">
        <v>860</v>
      </c>
      <c r="F175" s="205" t="s">
        <v>861</v>
      </c>
      <c r="G175" s="206" t="s">
        <v>186</v>
      </c>
      <c r="H175" s="207">
        <v>47.25</v>
      </c>
      <c r="I175" s="208"/>
      <c r="J175" s="209">
        <f>ROUND(I175*H175,2)</f>
        <v>0</v>
      </c>
      <c r="K175" s="205" t="s">
        <v>138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0.0275</v>
      </c>
      <c r="R175" s="212">
        <f>Q175*H175</f>
        <v>1.299375</v>
      </c>
      <c r="S175" s="212">
        <v>0</v>
      </c>
      <c r="T175" s="213">
        <f>S175*H175</f>
        <v>0</v>
      </c>
      <c r="AR175" s="15" t="s">
        <v>397</v>
      </c>
      <c r="AT175" s="15" t="s">
        <v>134</v>
      </c>
      <c r="AU175" s="15" t="s">
        <v>78</v>
      </c>
      <c r="AY175" s="15" t="s">
        <v>130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397</v>
      </c>
      <c r="BM175" s="15" t="s">
        <v>862</v>
      </c>
    </row>
    <row r="176" spans="2:47" s="1" customFormat="1" ht="12">
      <c r="B176" s="36"/>
      <c r="C176" s="37"/>
      <c r="D176" s="215" t="s">
        <v>141</v>
      </c>
      <c r="E176" s="37"/>
      <c r="F176" s="216" t="s">
        <v>863</v>
      </c>
      <c r="G176" s="37"/>
      <c r="H176" s="37"/>
      <c r="I176" s="129"/>
      <c r="J176" s="37"/>
      <c r="K176" s="37"/>
      <c r="L176" s="41"/>
      <c r="M176" s="217"/>
      <c r="N176" s="77"/>
      <c r="O176" s="77"/>
      <c r="P176" s="77"/>
      <c r="Q176" s="77"/>
      <c r="R176" s="77"/>
      <c r="S176" s="77"/>
      <c r="T176" s="78"/>
      <c r="AT176" s="15" t="s">
        <v>141</v>
      </c>
      <c r="AU176" s="15" t="s">
        <v>78</v>
      </c>
    </row>
    <row r="177" spans="2:51" s="11" customFormat="1" ht="12">
      <c r="B177" s="231"/>
      <c r="C177" s="232"/>
      <c r="D177" s="215" t="s">
        <v>189</v>
      </c>
      <c r="E177" s="233" t="s">
        <v>1</v>
      </c>
      <c r="F177" s="234" t="s">
        <v>864</v>
      </c>
      <c r="G177" s="232"/>
      <c r="H177" s="235">
        <v>47.25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189</v>
      </c>
      <c r="AU177" s="241" t="s">
        <v>78</v>
      </c>
      <c r="AV177" s="11" t="s">
        <v>78</v>
      </c>
      <c r="AW177" s="11" t="s">
        <v>31</v>
      </c>
      <c r="AX177" s="11" t="s">
        <v>76</v>
      </c>
      <c r="AY177" s="241" t="s">
        <v>130</v>
      </c>
    </row>
    <row r="178" spans="2:65" s="1" customFormat="1" ht="16.5" customHeight="1">
      <c r="B178" s="36"/>
      <c r="C178" s="203" t="s">
        <v>676</v>
      </c>
      <c r="D178" s="203" t="s">
        <v>134</v>
      </c>
      <c r="E178" s="204" t="s">
        <v>865</v>
      </c>
      <c r="F178" s="205" t="s">
        <v>866</v>
      </c>
      <c r="G178" s="206" t="s">
        <v>198</v>
      </c>
      <c r="H178" s="207">
        <v>8.5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0.00394</v>
      </c>
      <c r="R178" s="212">
        <f>Q178*H178</f>
        <v>0.03349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867</v>
      </c>
    </row>
    <row r="179" spans="2:47" s="1" customFormat="1" ht="12">
      <c r="B179" s="36"/>
      <c r="C179" s="37"/>
      <c r="D179" s="215" t="s">
        <v>141</v>
      </c>
      <c r="E179" s="37"/>
      <c r="F179" s="216" t="s">
        <v>868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pans="2:65" s="1" customFormat="1" ht="16.5" customHeight="1">
      <c r="B180" s="36"/>
      <c r="C180" s="203" t="s">
        <v>207</v>
      </c>
      <c r="D180" s="203" t="s">
        <v>134</v>
      </c>
      <c r="E180" s="204" t="s">
        <v>869</v>
      </c>
      <c r="F180" s="205" t="s">
        <v>870</v>
      </c>
      <c r="G180" s="206" t="s">
        <v>198</v>
      </c>
      <c r="H180" s="207">
        <v>11.9</v>
      </c>
      <c r="I180" s="208"/>
      <c r="J180" s="209">
        <f>ROUND(I180*H180,2)</f>
        <v>0</v>
      </c>
      <c r="K180" s="205" t="s">
        <v>138</v>
      </c>
      <c r="L180" s="41"/>
      <c r="M180" s="210" t="s">
        <v>1</v>
      </c>
      <c r="N180" s="211" t="s">
        <v>39</v>
      </c>
      <c r="O180" s="77"/>
      <c r="P180" s="212">
        <f>O180*H180</f>
        <v>0</v>
      </c>
      <c r="Q180" s="212">
        <v>0.00805</v>
      </c>
      <c r="R180" s="212">
        <f>Q180*H180</f>
        <v>0.095795</v>
      </c>
      <c r="S180" s="212">
        <v>0</v>
      </c>
      <c r="T180" s="213">
        <f>S180*H180</f>
        <v>0</v>
      </c>
      <c r="AR180" s="15" t="s">
        <v>397</v>
      </c>
      <c r="AT180" s="15" t="s">
        <v>134</v>
      </c>
      <c r="AU180" s="15" t="s">
        <v>78</v>
      </c>
      <c r="AY180" s="15" t="s">
        <v>130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397</v>
      </c>
      <c r="BM180" s="15" t="s">
        <v>871</v>
      </c>
    </row>
    <row r="181" spans="2:47" s="1" customFormat="1" ht="12">
      <c r="B181" s="36"/>
      <c r="C181" s="37"/>
      <c r="D181" s="215" t="s">
        <v>141</v>
      </c>
      <c r="E181" s="37"/>
      <c r="F181" s="216" t="s">
        <v>872</v>
      </c>
      <c r="G181" s="37"/>
      <c r="H181" s="37"/>
      <c r="I181" s="129"/>
      <c r="J181" s="37"/>
      <c r="K181" s="37"/>
      <c r="L181" s="41"/>
      <c r="M181" s="217"/>
      <c r="N181" s="77"/>
      <c r="O181" s="77"/>
      <c r="P181" s="77"/>
      <c r="Q181" s="77"/>
      <c r="R181" s="77"/>
      <c r="S181" s="77"/>
      <c r="T181" s="78"/>
      <c r="AT181" s="15" t="s">
        <v>141</v>
      </c>
      <c r="AU181" s="15" t="s">
        <v>78</v>
      </c>
    </row>
    <row r="182" spans="2:51" s="11" customFormat="1" ht="12">
      <c r="B182" s="231"/>
      <c r="C182" s="232"/>
      <c r="D182" s="215" t="s">
        <v>189</v>
      </c>
      <c r="E182" s="233" t="s">
        <v>1</v>
      </c>
      <c r="F182" s="234" t="s">
        <v>873</v>
      </c>
      <c r="G182" s="232"/>
      <c r="H182" s="235">
        <v>11.9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189</v>
      </c>
      <c r="AU182" s="241" t="s">
        <v>78</v>
      </c>
      <c r="AV182" s="11" t="s">
        <v>78</v>
      </c>
      <c r="AW182" s="11" t="s">
        <v>31</v>
      </c>
      <c r="AX182" s="11" t="s">
        <v>76</v>
      </c>
      <c r="AY182" s="241" t="s">
        <v>130</v>
      </c>
    </row>
    <row r="183" spans="2:65" s="1" customFormat="1" ht="16.5" customHeight="1">
      <c r="B183" s="36"/>
      <c r="C183" s="203" t="s">
        <v>874</v>
      </c>
      <c r="D183" s="203" t="s">
        <v>134</v>
      </c>
      <c r="E183" s="204" t="s">
        <v>545</v>
      </c>
      <c r="F183" s="205" t="s">
        <v>546</v>
      </c>
      <c r="G183" s="206" t="s">
        <v>258</v>
      </c>
      <c r="H183" s="207">
        <v>1</v>
      </c>
      <c r="I183" s="208"/>
      <c r="J183" s="209">
        <f>ROUND(I183*H183,2)</f>
        <v>0</v>
      </c>
      <c r="K183" s="205" t="s">
        <v>138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0.00022</v>
      </c>
      <c r="R183" s="212">
        <f>Q183*H183</f>
        <v>0.00022</v>
      </c>
      <c r="S183" s="212">
        <v>0</v>
      </c>
      <c r="T183" s="213">
        <f>S183*H183</f>
        <v>0</v>
      </c>
      <c r="AR183" s="15" t="s">
        <v>397</v>
      </c>
      <c r="AT183" s="15" t="s">
        <v>134</v>
      </c>
      <c r="AU183" s="15" t="s">
        <v>78</v>
      </c>
      <c r="AY183" s="15" t="s">
        <v>130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397</v>
      </c>
      <c r="BM183" s="15" t="s">
        <v>875</v>
      </c>
    </row>
    <row r="184" spans="2:47" s="1" customFormat="1" ht="12">
      <c r="B184" s="36"/>
      <c r="C184" s="37"/>
      <c r="D184" s="215" t="s">
        <v>141</v>
      </c>
      <c r="E184" s="37"/>
      <c r="F184" s="216" t="s">
        <v>548</v>
      </c>
      <c r="G184" s="37"/>
      <c r="H184" s="37"/>
      <c r="I184" s="129"/>
      <c r="J184" s="37"/>
      <c r="K184" s="37"/>
      <c r="L184" s="41"/>
      <c r="M184" s="217"/>
      <c r="N184" s="77"/>
      <c r="O184" s="77"/>
      <c r="P184" s="77"/>
      <c r="Q184" s="77"/>
      <c r="R184" s="77"/>
      <c r="S184" s="77"/>
      <c r="T184" s="78"/>
      <c r="AT184" s="15" t="s">
        <v>141</v>
      </c>
      <c r="AU184" s="15" t="s">
        <v>78</v>
      </c>
    </row>
    <row r="185" spans="2:65" s="1" customFormat="1" ht="16.5" customHeight="1">
      <c r="B185" s="36"/>
      <c r="C185" s="221" t="s">
        <v>350</v>
      </c>
      <c r="D185" s="221" t="s">
        <v>178</v>
      </c>
      <c r="E185" s="222" t="s">
        <v>876</v>
      </c>
      <c r="F185" s="223" t="s">
        <v>877</v>
      </c>
      <c r="G185" s="224" t="s">
        <v>258</v>
      </c>
      <c r="H185" s="225">
        <v>1</v>
      </c>
      <c r="I185" s="226"/>
      <c r="J185" s="227">
        <f>ROUND(I185*H185,2)</f>
        <v>0</v>
      </c>
      <c r="K185" s="223" t="s">
        <v>138</v>
      </c>
      <c r="L185" s="228"/>
      <c r="M185" s="229" t="s">
        <v>1</v>
      </c>
      <c r="N185" s="230" t="s">
        <v>39</v>
      </c>
      <c r="O185" s="77"/>
      <c r="P185" s="212">
        <f>O185*H185</f>
        <v>0</v>
      </c>
      <c r="Q185" s="212">
        <v>0.02542</v>
      </c>
      <c r="R185" s="212">
        <f>Q185*H185</f>
        <v>0.02542</v>
      </c>
      <c r="S185" s="212">
        <v>0</v>
      </c>
      <c r="T185" s="213">
        <f>S185*H185</f>
        <v>0</v>
      </c>
      <c r="AR185" s="15" t="s">
        <v>408</v>
      </c>
      <c r="AT185" s="15" t="s">
        <v>178</v>
      </c>
      <c r="AU185" s="15" t="s">
        <v>78</v>
      </c>
      <c r="AY185" s="15" t="s">
        <v>130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5" t="s">
        <v>76</v>
      </c>
      <c r="BK185" s="214">
        <f>ROUND(I185*H185,2)</f>
        <v>0</v>
      </c>
      <c r="BL185" s="15" t="s">
        <v>397</v>
      </c>
      <c r="BM185" s="15" t="s">
        <v>878</v>
      </c>
    </row>
    <row r="186" spans="2:47" s="1" customFormat="1" ht="12">
      <c r="B186" s="36"/>
      <c r="C186" s="37"/>
      <c r="D186" s="215" t="s">
        <v>141</v>
      </c>
      <c r="E186" s="37"/>
      <c r="F186" s="216" t="s">
        <v>877</v>
      </c>
      <c r="G186" s="37"/>
      <c r="H186" s="37"/>
      <c r="I186" s="129"/>
      <c r="J186" s="37"/>
      <c r="K186" s="37"/>
      <c r="L186" s="41"/>
      <c r="M186" s="217"/>
      <c r="N186" s="77"/>
      <c r="O186" s="77"/>
      <c r="P186" s="77"/>
      <c r="Q186" s="77"/>
      <c r="R186" s="77"/>
      <c r="S186" s="77"/>
      <c r="T186" s="78"/>
      <c r="AT186" s="15" t="s">
        <v>141</v>
      </c>
      <c r="AU186" s="15" t="s">
        <v>78</v>
      </c>
    </row>
    <row r="187" spans="2:65" s="1" customFormat="1" ht="16.5" customHeight="1">
      <c r="B187" s="36"/>
      <c r="C187" s="203" t="s">
        <v>337</v>
      </c>
      <c r="D187" s="203" t="s">
        <v>134</v>
      </c>
      <c r="E187" s="204" t="s">
        <v>879</v>
      </c>
      <c r="F187" s="205" t="s">
        <v>880</v>
      </c>
      <c r="G187" s="206" t="s">
        <v>173</v>
      </c>
      <c r="H187" s="207">
        <v>1.454</v>
      </c>
      <c r="I187" s="208"/>
      <c r="J187" s="209">
        <f>ROUND(I187*H187,2)</f>
        <v>0</v>
      </c>
      <c r="K187" s="205" t="s">
        <v>138</v>
      </c>
      <c r="L187" s="41"/>
      <c r="M187" s="210" t="s">
        <v>1</v>
      </c>
      <c r="N187" s="211" t="s">
        <v>39</v>
      </c>
      <c r="O187" s="77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15" t="s">
        <v>397</v>
      </c>
      <c r="AT187" s="15" t="s">
        <v>134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397</v>
      </c>
      <c r="BM187" s="15" t="s">
        <v>881</v>
      </c>
    </row>
    <row r="188" spans="2:47" s="1" customFormat="1" ht="12">
      <c r="B188" s="36"/>
      <c r="C188" s="37"/>
      <c r="D188" s="215" t="s">
        <v>141</v>
      </c>
      <c r="E188" s="37"/>
      <c r="F188" s="216" t="s">
        <v>882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pans="2:65" s="1" customFormat="1" ht="16.5" customHeight="1">
      <c r="B189" s="36"/>
      <c r="C189" s="203" t="s">
        <v>344</v>
      </c>
      <c r="D189" s="203" t="s">
        <v>134</v>
      </c>
      <c r="E189" s="204" t="s">
        <v>559</v>
      </c>
      <c r="F189" s="205" t="s">
        <v>560</v>
      </c>
      <c r="G189" s="206" t="s">
        <v>173</v>
      </c>
      <c r="H189" s="207">
        <v>1.454</v>
      </c>
      <c r="I189" s="208"/>
      <c r="J189" s="209">
        <f>ROUND(I189*H189,2)</f>
        <v>0</v>
      </c>
      <c r="K189" s="205" t="s">
        <v>138</v>
      </c>
      <c r="L189" s="41"/>
      <c r="M189" s="210" t="s">
        <v>1</v>
      </c>
      <c r="N189" s="211" t="s">
        <v>39</v>
      </c>
      <c r="O189" s="77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5" t="s">
        <v>397</v>
      </c>
      <c r="AT189" s="15" t="s">
        <v>134</v>
      </c>
      <c r="AU189" s="15" t="s">
        <v>78</v>
      </c>
      <c r="AY189" s="15" t="s">
        <v>130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5" t="s">
        <v>76</v>
      </c>
      <c r="BK189" s="214">
        <f>ROUND(I189*H189,2)</f>
        <v>0</v>
      </c>
      <c r="BL189" s="15" t="s">
        <v>397</v>
      </c>
      <c r="BM189" s="15" t="s">
        <v>883</v>
      </c>
    </row>
    <row r="190" spans="2:47" s="1" customFormat="1" ht="12">
      <c r="B190" s="36"/>
      <c r="C190" s="37"/>
      <c r="D190" s="215" t="s">
        <v>141</v>
      </c>
      <c r="E190" s="37"/>
      <c r="F190" s="216" t="s">
        <v>562</v>
      </c>
      <c r="G190" s="37"/>
      <c r="H190" s="37"/>
      <c r="I190" s="129"/>
      <c r="J190" s="37"/>
      <c r="K190" s="37"/>
      <c r="L190" s="41"/>
      <c r="M190" s="217"/>
      <c r="N190" s="77"/>
      <c r="O190" s="77"/>
      <c r="P190" s="77"/>
      <c r="Q190" s="77"/>
      <c r="R190" s="77"/>
      <c r="S190" s="77"/>
      <c r="T190" s="78"/>
      <c r="AT190" s="15" t="s">
        <v>141</v>
      </c>
      <c r="AU190" s="15" t="s">
        <v>78</v>
      </c>
    </row>
    <row r="191" spans="2:65" s="1" customFormat="1" ht="16.5" customHeight="1">
      <c r="B191" s="36"/>
      <c r="C191" s="203" t="s">
        <v>183</v>
      </c>
      <c r="D191" s="203" t="s">
        <v>134</v>
      </c>
      <c r="E191" s="204" t="s">
        <v>563</v>
      </c>
      <c r="F191" s="205" t="s">
        <v>564</v>
      </c>
      <c r="G191" s="206" t="s">
        <v>173</v>
      </c>
      <c r="H191" s="207">
        <v>1.454</v>
      </c>
      <c r="I191" s="208"/>
      <c r="J191" s="209">
        <f>ROUND(I191*H191,2)</f>
        <v>0</v>
      </c>
      <c r="K191" s="205" t="s">
        <v>138</v>
      </c>
      <c r="L191" s="41"/>
      <c r="M191" s="210" t="s">
        <v>1</v>
      </c>
      <c r="N191" s="211" t="s">
        <v>39</v>
      </c>
      <c r="O191" s="77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15" t="s">
        <v>397</v>
      </c>
      <c r="AT191" s="15" t="s">
        <v>134</v>
      </c>
      <c r="AU191" s="15" t="s">
        <v>78</v>
      </c>
      <c r="AY191" s="15" t="s">
        <v>130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5" t="s">
        <v>76</v>
      </c>
      <c r="BK191" s="214">
        <f>ROUND(I191*H191,2)</f>
        <v>0</v>
      </c>
      <c r="BL191" s="15" t="s">
        <v>397</v>
      </c>
      <c r="BM191" s="15" t="s">
        <v>884</v>
      </c>
    </row>
    <row r="192" spans="2:47" s="1" customFormat="1" ht="12">
      <c r="B192" s="36"/>
      <c r="C192" s="37"/>
      <c r="D192" s="215" t="s">
        <v>141</v>
      </c>
      <c r="E192" s="37"/>
      <c r="F192" s="216" t="s">
        <v>566</v>
      </c>
      <c r="G192" s="37"/>
      <c r="H192" s="37"/>
      <c r="I192" s="129"/>
      <c r="J192" s="37"/>
      <c r="K192" s="37"/>
      <c r="L192" s="41"/>
      <c r="M192" s="217"/>
      <c r="N192" s="77"/>
      <c r="O192" s="77"/>
      <c r="P192" s="77"/>
      <c r="Q192" s="77"/>
      <c r="R192" s="77"/>
      <c r="S192" s="77"/>
      <c r="T192" s="78"/>
      <c r="AT192" s="15" t="s">
        <v>141</v>
      </c>
      <c r="AU192" s="15" t="s">
        <v>78</v>
      </c>
    </row>
    <row r="193" spans="2:63" s="10" customFormat="1" ht="22.8" customHeight="1">
      <c r="B193" s="187"/>
      <c r="C193" s="188"/>
      <c r="D193" s="189" t="s">
        <v>67</v>
      </c>
      <c r="E193" s="201" t="s">
        <v>567</v>
      </c>
      <c r="F193" s="201" t="s">
        <v>568</v>
      </c>
      <c r="G193" s="188"/>
      <c r="H193" s="188"/>
      <c r="I193" s="191"/>
      <c r="J193" s="202">
        <f>BK193</f>
        <v>0</v>
      </c>
      <c r="K193" s="188"/>
      <c r="L193" s="193"/>
      <c r="M193" s="194"/>
      <c r="N193" s="195"/>
      <c r="O193" s="195"/>
      <c r="P193" s="196">
        <f>SUM(P194:P206)</f>
        <v>0</v>
      </c>
      <c r="Q193" s="195"/>
      <c r="R193" s="196">
        <f>SUM(R194:R206)</f>
        <v>0.0175</v>
      </c>
      <c r="S193" s="195"/>
      <c r="T193" s="197">
        <f>SUM(T194:T206)</f>
        <v>0</v>
      </c>
      <c r="AR193" s="198" t="s">
        <v>78</v>
      </c>
      <c r="AT193" s="199" t="s">
        <v>67</v>
      </c>
      <c r="AU193" s="199" t="s">
        <v>76</v>
      </c>
      <c r="AY193" s="198" t="s">
        <v>130</v>
      </c>
      <c r="BK193" s="200">
        <f>SUM(BK194:BK206)</f>
        <v>0</v>
      </c>
    </row>
    <row r="194" spans="2:65" s="1" customFormat="1" ht="16.5" customHeight="1">
      <c r="B194" s="36"/>
      <c r="C194" s="203" t="s">
        <v>8</v>
      </c>
      <c r="D194" s="203" t="s">
        <v>134</v>
      </c>
      <c r="E194" s="204" t="s">
        <v>885</v>
      </c>
      <c r="F194" s="205" t="s">
        <v>886</v>
      </c>
      <c r="G194" s="206" t="s">
        <v>258</v>
      </c>
      <c r="H194" s="207">
        <v>1</v>
      </c>
      <c r="I194" s="208"/>
      <c r="J194" s="209">
        <f>ROUND(I194*H194,2)</f>
        <v>0</v>
      </c>
      <c r="K194" s="205" t="s">
        <v>138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887</v>
      </c>
    </row>
    <row r="195" spans="2:47" s="1" customFormat="1" ht="12">
      <c r="B195" s="36"/>
      <c r="C195" s="37"/>
      <c r="D195" s="215" t="s">
        <v>141</v>
      </c>
      <c r="E195" s="37"/>
      <c r="F195" s="216" t="s">
        <v>888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pans="2:65" s="1" customFormat="1" ht="16.5" customHeight="1">
      <c r="B196" s="36"/>
      <c r="C196" s="221" t="s">
        <v>397</v>
      </c>
      <c r="D196" s="221" t="s">
        <v>178</v>
      </c>
      <c r="E196" s="222" t="s">
        <v>889</v>
      </c>
      <c r="F196" s="223" t="s">
        <v>890</v>
      </c>
      <c r="G196" s="224" t="s">
        <v>258</v>
      </c>
      <c r="H196" s="225">
        <v>1</v>
      </c>
      <c r="I196" s="226"/>
      <c r="J196" s="227">
        <f>ROUND(I196*H196,2)</f>
        <v>0</v>
      </c>
      <c r="K196" s="223" t="s">
        <v>138</v>
      </c>
      <c r="L196" s="228"/>
      <c r="M196" s="229" t="s">
        <v>1</v>
      </c>
      <c r="N196" s="230" t="s">
        <v>39</v>
      </c>
      <c r="O196" s="77"/>
      <c r="P196" s="212">
        <f>O196*H196</f>
        <v>0</v>
      </c>
      <c r="Q196" s="212">
        <v>0.0175</v>
      </c>
      <c r="R196" s="212">
        <f>Q196*H196</f>
        <v>0.0175</v>
      </c>
      <c r="S196" s="212">
        <v>0</v>
      </c>
      <c r="T196" s="213">
        <f>S196*H196</f>
        <v>0</v>
      </c>
      <c r="AR196" s="15" t="s">
        <v>408</v>
      </c>
      <c r="AT196" s="15" t="s">
        <v>178</v>
      </c>
      <c r="AU196" s="15" t="s">
        <v>78</v>
      </c>
      <c r="AY196" s="15" t="s">
        <v>130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397</v>
      </c>
      <c r="BM196" s="15" t="s">
        <v>891</v>
      </c>
    </row>
    <row r="197" spans="2:47" s="1" customFormat="1" ht="12">
      <c r="B197" s="36"/>
      <c r="C197" s="37"/>
      <c r="D197" s="215" t="s">
        <v>141</v>
      </c>
      <c r="E197" s="37"/>
      <c r="F197" s="216" t="s">
        <v>890</v>
      </c>
      <c r="G197" s="37"/>
      <c r="H197" s="37"/>
      <c r="I197" s="129"/>
      <c r="J197" s="37"/>
      <c r="K197" s="37"/>
      <c r="L197" s="41"/>
      <c r="M197" s="217"/>
      <c r="N197" s="77"/>
      <c r="O197" s="77"/>
      <c r="P197" s="77"/>
      <c r="Q197" s="77"/>
      <c r="R197" s="77"/>
      <c r="S197" s="77"/>
      <c r="T197" s="78"/>
      <c r="AT197" s="15" t="s">
        <v>141</v>
      </c>
      <c r="AU197" s="15" t="s">
        <v>78</v>
      </c>
    </row>
    <row r="198" spans="2:65" s="1" customFormat="1" ht="16.5" customHeight="1">
      <c r="B198" s="36"/>
      <c r="C198" s="203" t="s">
        <v>250</v>
      </c>
      <c r="D198" s="203" t="s">
        <v>134</v>
      </c>
      <c r="E198" s="204" t="s">
        <v>892</v>
      </c>
      <c r="F198" s="205" t="s">
        <v>893</v>
      </c>
      <c r="G198" s="206" t="s">
        <v>198</v>
      </c>
      <c r="H198" s="207">
        <v>36</v>
      </c>
      <c r="I198" s="208"/>
      <c r="J198" s="209">
        <f>ROUND(I198*H198,2)</f>
        <v>0</v>
      </c>
      <c r="K198" s="205" t="s">
        <v>138</v>
      </c>
      <c r="L198" s="41"/>
      <c r="M198" s="210" t="s">
        <v>1</v>
      </c>
      <c r="N198" s="211" t="s">
        <v>39</v>
      </c>
      <c r="O198" s="77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5" t="s">
        <v>397</v>
      </c>
      <c r="AT198" s="15" t="s">
        <v>134</v>
      </c>
      <c r="AU198" s="15" t="s">
        <v>78</v>
      </c>
      <c r="AY198" s="15" t="s">
        <v>130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5" t="s">
        <v>76</v>
      </c>
      <c r="BK198" s="214">
        <f>ROUND(I198*H198,2)</f>
        <v>0</v>
      </c>
      <c r="BL198" s="15" t="s">
        <v>397</v>
      </c>
      <c r="BM198" s="15" t="s">
        <v>894</v>
      </c>
    </row>
    <row r="199" spans="2:47" s="1" customFormat="1" ht="12">
      <c r="B199" s="36"/>
      <c r="C199" s="37"/>
      <c r="D199" s="215" t="s">
        <v>141</v>
      </c>
      <c r="E199" s="37"/>
      <c r="F199" s="216" t="s">
        <v>895</v>
      </c>
      <c r="G199" s="37"/>
      <c r="H199" s="37"/>
      <c r="I199" s="129"/>
      <c r="J199" s="37"/>
      <c r="K199" s="37"/>
      <c r="L199" s="41"/>
      <c r="M199" s="217"/>
      <c r="N199" s="77"/>
      <c r="O199" s="77"/>
      <c r="P199" s="77"/>
      <c r="Q199" s="77"/>
      <c r="R199" s="77"/>
      <c r="S199" s="77"/>
      <c r="T199" s="78"/>
      <c r="AT199" s="15" t="s">
        <v>141</v>
      </c>
      <c r="AU199" s="15" t="s">
        <v>78</v>
      </c>
    </row>
    <row r="200" spans="2:51" s="11" customFormat="1" ht="12">
      <c r="B200" s="231"/>
      <c r="C200" s="232"/>
      <c r="D200" s="215" t="s">
        <v>189</v>
      </c>
      <c r="E200" s="233" t="s">
        <v>1</v>
      </c>
      <c r="F200" s="234" t="s">
        <v>896</v>
      </c>
      <c r="G200" s="232"/>
      <c r="H200" s="235">
        <v>36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189</v>
      </c>
      <c r="AU200" s="241" t="s">
        <v>78</v>
      </c>
      <c r="AV200" s="11" t="s">
        <v>78</v>
      </c>
      <c r="AW200" s="11" t="s">
        <v>31</v>
      </c>
      <c r="AX200" s="11" t="s">
        <v>76</v>
      </c>
      <c r="AY200" s="241" t="s">
        <v>130</v>
      </c>
    </row>
    <row r="201" spans="2:65" s="1" customFormat="1" ht="16.5" customHeight="1">
      <c r="B201" s="36"/>
      <c r="C201" s="203" t="s">
        <v>533</v>
      </c>
      <c r="D201" s="203" t="s">
        <v>134</v>
      </c>
      <c r="E201" s="204" t="s">
        <v>897</v>
      </c>
      <c r="F201" s="205" t="s">
        <v>898</v>
      </c>
      <c r="G201" s="206" t="s">
        <v>173</v>
      </c>
      <c r="H201" s="207">
        <v>0.018</v>
      </c>
      <c r="I201" s="208"/>
      <c r="J201" s="209">
        <f>ROUND(I201*H201,2)</f>
        <v>0</v>
      </c>
      <c r="K201" s="205" t="s">
        <v>138</v>
      </c>
      <c r="L201" s="41"/>
      <c r="M201" s="210" t="s">
        <v>1</v>
      </c>
      <c r="N201" s="211" t="s">
        <v>39</v>
      </c>
      <c r="O201" s="77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5" t="s">
        <v>397</v>
      </c>
      <c r="AT201" s="15" t="s">
        <v>134</v>
      </c>
      <c r="AU201" s="15" t="s">
        <v>78</v>
      </c>
      <c r="AY201" s="15" t="s">
        <v>130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5" t="s">
        <v>76</v>
      </c>
      <c r="BK201" s="214">
        <f>ROUND(I201*H201,2)</f>
        <v>0</v>
      </c>
      <c r="BL201" s="15" t="s">
        <v>397</v>
      </c>
      <c r="BM201" s="15" t="s">
        <v>899</v>
      </c>
    </row>
    <row r="202" spans="2:47" s="1" customFormat="1" ht="12">
      <c r="B202" s="36"/>
      <c r="C202" s="37"/>
      <c r="D202" s="215" t="s">
        <v>141</v>
      </c>
      <c r="E202" s="37"/>
      <c r="F202" s="216" t="s">
        <v>900</v>
      </c>
      <c r="G202" s="37"/>
      <c r="H202" s="37"/>
      <c r="I202" s="129"/>
      <c r="J202" s="37"/>
      <c r="K202" s="37"/>
      <c r="L202" s="41"/>
      <c r="M202" s="217"/>
      <c r="N202" s="77"/>
      <c r="O202" s="77"/>
      <c r="P202" s="77"/>
      <c r="Q202" s="77"/>
      <c r="R202" s="77"/>
      <c r="S202" s="77"/>
      <c r="T202" s="78"/>
      <c r="AT202" s="15" t="s">
        <v>141</v>
      </c>
      <c r="AU202" s="15" t="s">
        <v>78</v>
      </c>
    </row>
    <row r="203" spans="2:65" s="1" customFormat="1" ht="16.5" customHeight="1">
      <c r="B203" s="36"/>
      <c r="C203" s="203" t="s">
        <v>539</v>
      </c>
      <c r="D203" s="203" t="s">
        <v>134</v>
      </c>
      <c r="E203" s="204" t="s">
        <v>589</v>
      </c>
      <c r="F203" s="205" t="s">
        <v>590</v>
      </c>
      <c r="G203" s="206" t="s">
        <v>173</v>
      </c>
      <c r="H203" s="207">
        <v>0.018</v>
      </c>
      <c r="I203" s="208"/>
      <c r="J203" s="209">
        <f>ROUND(I203*H203,2)</f>
        <v>0</v>
      </c>
      <c r="K203" s="205" t="s">
        <v>138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901</v>
      </c>
    </row>
    <row r="204" spans="2:47" s="1" customFormat="1" ht="12">
      <c r="B204" s="36"/>
      <c r="C204" s="37"/>
      <c r="D204" s="215" t="s">
        <v>141</v>
      </c>
      <c r="E204" s="37"/>
      <c r="F204" s="216" t="s">
        <v>592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pans="2:65" s="1" customFormat="1" ht="16.5" customHeight="1">
      <c r="B205" s="36"/>
      <c r="C205" s="203" t="s">
        <v>544</v>
      </c>
      <c r="D205" s="203" t="s">
        <v>134</v>
      </c>
      <c r="E205" s="204" t="s">
        <v>594</v>
      </c>
      <c r="F205" s="205" t="s">
        <v>595</v>
      </c>
      <c r="G205" s="206" t="s">
        <v>173</v>
      </c>
      <c r="H205" s="207">
        <v>0.018</v>
      </c>
      <c r="I205" s="208"/>
      <c r="J205" s="209">
        <f>ROUND(I205*H205,2)</f>
        <v>0</v>
      </c>
      <c r="K205" s="205" t="s">
        <v>138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397</v>
      </c>
      <c r="AT205" s="15" t="s">
        <v>134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902</v>
      </c>
    </row>
    <row r="206" spans="2:47" s="1" customFormat="1" ht="12">
      <c r="B206" s="36"/>
      <c r="C206" s="37"/>
      <c r="D206" s="215" t="s">
        <v>141</v>
      </c>
      <c r="E206" s="37"/>
      <c r="F206" s="216" t="s">
        <v>597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pans="2:63" s="10" customFormat="1" ht="22.8" customHeight="1">
      <c r="B207" s="187"/>
      <c r="C207" s="188"/>
      <c r="D207" s="189" t="s">
        <v>67</v>
      </c>
      <c r="E207" s="201" t="s">
        <v>598</v>
      </c>
      <c r="F207" s="201" t="s">
        <v>599</v>
      </c>
      <c r="G207" s="188"/>
      <c r="H207" s="188"/>
      <c r="I207" s="191"/>
      <c r="J207" s="202">
        <f>BK207</f>
        <v>0</v>
      </c>
      <c r="K207" s="188"/>
      <c r="L207" s="193"/>
      <c r="M207" s="194"/>
      <c r="N207" s="195"/>
      <c r="O207" s="195"/>
      <c r="P207" s="196">
        <f>SUM(P208:P232)</f>
        <v>0</v>
      </c>
      <c r="Q207" s="195"/>
      <c r="R207" s="196">
        <f>SUM(R208:R232)</f>
        <v>0.1454084</v>
      </c>
      <c r="S207" s="195"/>
      <c r="T207" s="197">
        <f>SUM(T208:T232)</f>
        <v>0.11799000000000001</v>
      </c>
      <c r="AR207" s="198" t="s">
        <v>78</v>
      </c>
      <c r="AT207" s="199" t="s">
        <v>67</v>
      </c>
      <c r="AU207" s="199" t="s">
        <v>76</v>
      </c>
      <c r="AY207" s="198" t="s">
        <v>130</v>
      </c>
      <c r="BK207" s="200">
        <f>SUM(BK208:BK232)</f>
        <v>0</v>
      </c>
    </row>
    <row r="208" spans="2:65" s="1" customFormat="1" ht="16.5" customHeight="1">
      <c r="B208" s="36"/>
      <c r="C208" s="203" t="s">
        <v>133</v>
      </c>
      <c r="D208" s="203" t="s">
        <v>134</v>
      </c>
      <c r="E208" s="204" t="s">
        <v>601</v>
      </c>
      <c r="F208" s="205" t="s">
        <v>602</v>
      </c>
      <c r="G208" s="206" t="s">
        <v>186</v>
      </c>
      <c r="H208" s="207">
        <v>36.7</v>
      </c>
      <c r="I208" s="208"/>
      <c r="J208" s="209">
        <f>ROUND(I208*H208,2)</f>
        <v>0</v>
      </c>
      <c r="K208" s="205" t="s">
        <v>138</v>
      </c>
      <c r="L208" s="41"/>
      <c r="M208" s="210" t="s">
        <v>1</v>
      </c>
      <c r="N208" s="211" t="s">
        <v>39</v>
      </c>
      <c r="O208" s="77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5" t="s">
        <v>397</v>
      </c>
      <c r="AT208" s="15" t="s">
        <v>134</v>
      </c>
      <c r="AU208" s="15" t="s">
        <v>78</v>
      </c>
      <c r="AY208" s="15" t="s">
        <v>130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5" t="s">
        <v>76</v>
      </c>
      <c r="BK208" s="214">
        <f>ROUND(I208*H208,2)</f>
        <v>0</v>
      </c>
      <c r="BL208" s="15" t="s">
        <v>397</v>
      </c>
      <c r="BM208" s="15" t="s">
        <v>903</v>
      </c>
    </row>
    <row r="209" spans="2:47" s="1" customFormat="1" ht="12">
      <c r="B209" s="36"/>
      <c r="C209" s="37"/>
      <c r="D209" s="215" t="s">
        <v>141</v>
      </c>
      <c r="E209" s="37"/>
      <c r="F209" s="216" t="s">
        <v>604</v>
      </c>
      <c r="G209" s="37"/>
      <c r="H209" s="37"/>
      <c r="I209" s="129"/>
      <c r="J209" s="37"/>
      <c r="K209" s="37"/>
      <c r="L209" s="41"/>
      <c r="M209" s="217"/>
      <c r="N209" s="77"/>
      <c r="O209" s="77"/>
      <c r="P209" s="77"/>
      <c r="Q209" s="77"/>
      <c r="R209" s="77"/>
      <c r="S209" s="77"/>
      <c r="T209" s="78"/>
      <c r="AT209" s="15" t="s">
        <v>141</v>
      </c>
      <c r="AU209" s="15" t="s">
        <v>78</v>
      </c>
    </row>
    <row r="210" spans="2:65" s="1" customFormat="1" ht="16.5" customHeight="1">
      <c r="B210" s="36"/>
      <c r="C210" s="203" t="s">
        <v>76</v>
      </c>
      <c r="D210" s="203" t="s">
        <v>134</v>
      </c>
      <c r="E210" s="204" t="s">
        <v>904</v>
      </c>
      <c r="F210" s="205" t="s">
        <v>905</v>
      </c>
      <c r="G210" s="206" t="s">
        <v>186</v>
      </c>
      <c r="H210" s="207">
        <v>36.7</v>
      </c>
      <c r="I210" s="208"/>
      <c r="J210" s="209">
        <f>ROUND(I210*H210,2)</f>
        <v>0</v>
      </c>
      <c r="K210" s="205" t="s">
        <v>138</v>
      </c>
      <c r="L210" s="41"/>
      <c r="M210" s="210" t="s">
        <v>1</v>
      </c>
      <c r="N210" s="211" t="s">
        <v>39</v>
      </c>
      <c r="O210" s="77"/>
      <c r="P210" s="212">
        <f>O210*H210</f>
        <v>0</v>
      </c>
      <c r="Q210" s="212">
        <v>0</v>
      </c>
      <c r="R210" s="212">
        <f>Q210*H210</f>
        <v>0</v>
      </c>
      <c r="S210" s="212">
        <v>0.003</v>
      </c>
      <c r="T210" s="213">
        <f>S210*H210</f>
        <v>0.11010000000000002</v>
      </c>
      <c r="AR210" s="15" t="s">
        <v>397</v>
      </c>
      <c r="AT210" s="15" t="s">
        <v>134</v>
      </c>
      <c r="AU210" s="15" t="s">
        <v>78</v>
      </c>
      <c r="AY210" s="15" t="s">
        <v>130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76</v>
      </c>
      <c r="BK210" s="214">
        <f>ROUND(I210*H210,2)</f>
        <v>0</v>
      </c>
      <c r="BL210" s="15" t="s">
        <v>397</v>
      </c>
      <c r="BM210" s="15" t="s">
        <v>906</v>
      </c>
    </row>
    <row r="211" spans="2:47" s="1" customFormat="1" ht="12">
      <c r="B211" s="36"/>
      <c r="C211" s="37"/>
      <c r="D211" s="215" t="s">
        <v>141</v>
      </c>
      <c r="E211" s="37"/>
      <c r="F211" s="216" t="s">
        <v>907</v>
      </c>
      <c r="G211" s="37"/>
      <c r="H211" s="37"/>
      <c r="I211" s="129"/>
      <c r="J211" s="37"/>
      <c r="K211" s="37"/>
      <c r="L211" s="41"/>
      <c r="M211" s="217"/>
      <c r="N211" s="77"/>
      <c r="O211" s="77"/>
      <c r="P211" s="77"/>
      <c r="Q211" s="77"/>
      <c r="R211" s="77"/>
      <c r="S211" s="77"/>
      <c r="T211" s="78"/>
      <c r="AT211" s="15" t="s">
        <v>141</v>
      </c>
      <c r="AU211" s="15" t="s">
        <v>78</v>
      </c>
    </row>
    <row r="212" spans="2:65" s="1" customFormat="1" ht="16.5" customHeight="1">
      <c r="B212" s="36"/>
      <c r="C212" s="203" t="s">
        <v>174</v>
      </c>
      <c r="D212" s="203" t="s">
        <v>134</v>
      </c>
      <c r="E212" s="204" t="s">
        <v>908</v>
      </c>
      <c r="F212" s="205" t="s">
        <v>909</v>
      </c>
      <c r="G212" s="206" t="s">
        <v>186</v>
      </c>
      <c r="H212" s="207">
        <v>36.7</v>
      </c>
      <c r="I212" s="208"/>
      <c r="J212" s="209">
        <f>ROUND(I212*H212,2)</f>
        <v>0</v>
      </c>
      <c r="K212" s="205" t="s">
        <v>138</v>
      </c>
      <c r="L212" s="41"/>
      <c r="M212" s="210" t="s">
        <v>1</v>
      </c>
      <c r="N212" s="211" t="s">
        <v>39</v>
      </c>
      <c r="O212" s="77"/>
      <c r="P212" s="212">
        <f>O212*H212</f>
        <v>0</v>
      </c>
      <c r="Q212" s="212">
        <v>0.0004</v>
      </c>
      <c r="R212" s="212">
        <f>Q212*H212</f>
        <v>0.014680000000000002</v>
      </c>
      <c r="S212" s="212">
        <v>0</v>
      </c>
      <c r="T212" s="213">
        <f>S212*H212</f>
        <v>0</v>
      </c>
      <c r="AR212" s="15" t="s">
        <v>397</v>
      </c>
      <c r="AT212" s="15" t="s">
        <v>134</v>
      </c>
      <c r="AU212" s="15" t="s">
        <v>78</v>
      </c>
      <c r="AY212" s="15" t="s">
        <v>130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76</v>
      </c>
      <c r="BK212" s="214">
        <f>ROUND(I212*H212,2)</f>
        <v>0</v>
      </c>
      <c r="BL212" s="15" t="s">
        <v>397</v>
      </c>
      <c r="BM212" s="15" t="s">
        <v>910</v>
      </c>
    </row>
    <row r="213" spans="2:47" s="1" customFormat="1" ht="12">
      <c r="B213" s="36"/>
      <c r="C213" s="37"/>
      <c r="D213" s="215" t="s">
        <v>141</v>
      </c>
      <c r="E213" s="37"/>
      <c r="F213" s="216" t="s">
        <v>911</v>
      </c>
      <c r="G213" s="37"/>
      <c r="H213" s="37"/>
      <c r="I213" s="129"/>
      <c r="J213" s="37"/>
      <c r="K213" s="37"/>
      <c r="L213" s="41"/>
      <c r="M213" s="217"/>
      <c r="N213" s="77"/>
      <c r="O213" s="77"/>
      <c r="P213" s="77"/>
      <c r="Q213" s="77"/>
      <c r="R213" s="77"/>
      <c r="S213" s="77"/>
      <c r="T213" s="78"/>
      <c r="AT213" s="15" t="s">
        <v>141</v>
      </c>
      <c r="AU213" s="15" t="s">
        <v>78</v>
      </c>
    </row>
    <row r="214" spans="2:65" s="1" customFormat="1" ht="16.5" customHeight="1">
      <c r="B214" s="36"/>
      <c r="C214" s="221" t="s">
        <v>129</v>
      </c>
      <c r="D214" s="221" t="s">
        <v>178</v>
      </c>
      <c r="E214" s="222" t="s">
        <v>912</v>
      </c>
      <c r="F214" s="223" t="s">
        <v>913</v>
      </c>
      <c r="G214" s="224" t="s">
        <v>186</v>
      </c>
      <c r="H214" s="225">
        <v>40.37</v>
      </c>
      <c r="I214" s="226"/>
      <c r="J214" s="227">
        <f>ROUND(I214*H214,2)</f>
        <v>0</v>
      </c>
      <c r="K214" s="223" t="s">
        <v>138</v>
      </c>
      <c r="L214" s="228"/>
      <c r="M214" s="229" t="s">
        <v>1</v>
      </c>
      <c r="N214" s="230" t="s">
        <v>39</v>
      </c>
      <c r="O214" s="77"/>
      <c r="P214" s="212">
        <f>O214*H214</f>
        <v>0</v>
      </c>
      <c r="Q214" s="212">
        <v>0.0029</v>
      </c>
      <c r="R214" s="212">
        <f>Q214*H214</f>
        <v>0.11707299999999998</v>
      </c>
      <c r="S214" s="212">
        <v>0</v>
      </c>
      <c r="T214" s="213">
        <f>S214*H214</f>
        <v>0</v>
      </c>
      <c r="AR214" s="15" t="s">
        <v>408</v>
      </c>
      <c r="AT214" s="15" t="s">
        <v>178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914</v>
      </c>
    </row>
    <row r="215" spans="2:47" s="1" customFormat="1" ht="12">
      <c r="B215" s="36"/>
      <c r="C215" s="37"/>
      <c r="D215" s="215" t="s">
        <v>141</v>
      </c>
      <c r="E215" s="37"/>
      <c r="F215" s="216" t="s">
        <v>913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pans="2:51" s="11" customFormat="1" ht="12">
      <c r="B216" s="231"/>
      <c r="C216" s="232"/>
      <c r="D216" s="215" t="s">
        <v>189</v>
      </c>
      <c r="E216" s="232"/>
      <c r="F216" s="234" t="s">
        <v>915</v>
      </c>
      <c r="G216" s="232"/>
      <c r="H216" s="235">
        <v>40.37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189</v>
      </c>
      <c r="AU216" s="241" t="s">
        <v>78</v>
      </c>
      <c r="AV216" s="11" t="s">
        <v>78</v>
      </c>
      <c r="AW216" s="11" t="s">
        <v>4</v>
      </c>
      <c r="AX216" s="11" t="s">
        <v>76</v>
      </c>
      <c r="AY216" s="241" t="s">
        <v>130</v>
      </c>
    </row>
    <row r="217" spans="2:65" s="1" customFormat="1" ht="16.5" customHeight="1">
      <c r="B217" s="36"/>
      <c r="C217" s="203" t="s">
        <v>212</v>
      </c>
      <c r="D217" s="203" t="s">
        <v>134</v>
      </c>
      <c r="E217" s="204" t="s">
        <v>628</v>
      </c>
      <c r="F217" s="205" t="s">
        <v>629</v>
      </c>
      <c r="G217" s="206" t="s">
        <v>198</v>
      </c>
      <c r="H217" s="207">
        <v>18.5</v>
      </c>
      <c r="I217" s="208"/>
      <c r="J217" s="209">
        <f>ROUND(I217*H217,2)</f>
        <v>0</v>
      </c>
      <c r="K217" s="205" t="s">
        <v>138</v>
      </c>
      <c r="L217" s="41"/>
      <c r="M217" s="210" t="s">
        <v>1</v>
      </c>
      <c r="N217" s="211" t="s">
        <v>39</v>
      </c>
      <c r="O217" s="77"/>
      <c r="P217" s="212">
        <f>O217*H217</f>
        <v>0</v>
      </c>
      <c r="Q217" s="212">
        <v>2E-05</v>
      </c>
      <c r="R217" s="212">
        <f>Q217*H217</f>
        <v>0.00037000000000000005</v>
      </c>
      <c r="S217" s="212">
        <v>0</v>
      </c>
      <c r="T217" s="213">
        <f>S217*H217</f>
        <v>0</v>
      </c>
      <c r="AR217" s="15" t="s">
        <v>397</v>
      </c>
      <c r="AT217" s="15" t="s">
        <v>134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397</v>
      </c>
      <c r="BM217" s="15" t="s">
        <v>916</v>
      </c>
    </row>
    <row r="218" spans="2:47" s="1" customFormat="1" ht="12">
      <c r="B218" s="36"/>
      <c r="C218" s="37"/>
      <c r="D218" s="215" t="s">
        <v>141</v>
      </c>
      <c r="E218" s="37"/>
      <c r="F218" s="216" t="s">
        <v>631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pans="2:65" s="1" customFormat="1" ht="16.5" customHeight="1">
      <c r="B219" s="36"/>
      <c r="C219" s="203" t="s">
        <v>78</v>
      </c>
      <c r="D219" s="203" t="s">
        <v>134</v>
      </c>
      <c r="E219" s="204" t="s">
        <v>917</v>
      </c>
      <c r="F219" s="205" t="s">
        <v>918</v>
      </c>
      <c r="G219" s="206" t="s">
        <v>198</v>
      </c>
      <c r="H219" s="207">
        <v>26.3</v>
      </c>
      <c r="I219" s="208"/>
      <c r="J219" s="209">
        <f>ROUND(I219*H219,2)</f>
        <v>0</v>
      </c>
      <c r="K219" s="205" t="s">
        <v>138</v>
      </c>
      <c r="L219" s="41"/>
      <c r="M219" s="210" t="s">
        <v>1</v>
      </c>
      <c r="N219" s="211" t="s">
        <v>39</v>
      </c>
      <c r="O219" s="77"/>
      <c r="P219" s="212">
        <f>O219*H219</f>
        <v>0</v>
      </c>
      <c r="Q219" s="212">
        <v>0</v>
      </c>
      <c r="R219" s="212">
        <f>Q219*H219</f>
        <v>0</v>
      </c>
      <c r="S219" s="212">
        <v>0.0003</v>
      </c>
      <c r="T219" s="213">
        <f>S219*H219</f>
        <v>0.00789</v>
      </c>
      <c r="AR219" s="15" t="s">
        <v>397</v>
      </c>
      <c r="AT219" s="15" t="s">
        <v>134</v>
      </c>
      <c r="AU219" s="15" t="s">
        <v>78</v>
      </c>
      <c r="AY219" s="15" t="s">
        <v>130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5" t="s">
        <v>76</v>
      </c>
      <c r="BK219" s="214">
        <f>ROUND(I219*H219,2)</f>
        <v>0</v>
      </c>
      <c r="BL219" s="15" t="s">
        <v>397</v>
      </c>
      <c r="BM219" s="15" t="s">
        <v>919</v>
      </c>
    </row>
    <row r="220" spans="2:47" s="1" customFormat="1" ht="12">
      <c r="B220" s="36"/>
      <c r="C220" s="37"/>
      <c r="D220" s="215" t="s">
        <v>141</v>
      </c>
      <c r="E220" s="37"/>
      <c r="F220" s="216" t="s">
        <v>920</v>
      </c>
      <c r="G220" s="37"/>
      <c r="H220" s="37"/>
      <c r="I220" s="129"/>
      <c r="J220" s="37"/>
      <c r="K220" s="37"/>
      <c r="L220" s="41"/>
      <c r="M220" s="217"/>
      <c r="N220" s="77"/>
      <c r="O220" s="77"/>
      <c r="P220" s="77"/>
      <c r="Q220" s="77"/>
      <c r="R220" s="77"/>
      <c r="S220" s="77"/>
      <c r="T220" s="78"/>
      <c r="AT220" s="15" t="s">
        <v>141</v>
      </c>
      <c r="AU220" s="15" t="s">
        <v>78</v>
      </c>
    </row>
    <row r="221" spans="2:65" s="1" customFormat="1" ht="16.5" customHeight="1">
      <c r="B221" s="36"/>
      <c r="C221" s="203" t="s">
        <v>355</v>
      </c>
      <c r="D221" s="203" t="s">
        <v>134</v>
      </c>
      <c r="E221" s="204" t="s">
        <v>921</v>
      </c>
      <c r="F221" s="205" t="s">
        <v>922</v>
      </c>
      <c r="G221" s="206" t="s">
        <v>198</v>
      </c>
      <c r="H221" s="207">
        <v>36.2</v>
      </c>
      <c r="I221" s="208"/>
      <c r="J221" s="209">
        <f>ROUND(I221*H221,2)</f>
        <v>0</v>
      </c>
      <c r="K221" s="205" t="s">
        <v>138</v>
      </c>
      <c r="L221" s="41"/>
      <c r="M221" s="210" t="s">
        <v>1</v>
      </c>
      <c r="N221" s="211" t="s">
        <v>39</v>
      </c>
      <c r="O221" s="77"/>
      <c r="P221" s="212">
        <f>O221*H221</f>
        <v>0</v>
      </c>
      <c r="Q221" s="212">
        <v>1E-05</v>
      </c>
      <c r="R221" s="212">
        <f>Q221*H221</f>
        <v>0.00036200000000000007</v>
      </c>
      <c r="S221" s="212">
        <v>0</v>
      </c>
      <c r="T221" s="213">
        <f>S221*H221</f>
        <v>0</v>
      </c>
      <c r="AR221" s="15" t="s">
        <v>397</v>
      </c>
      <c r="AT221" s="15" t="s">
        <v>134</v>
      </c>
      <c r="AU221" s="15" t="s">
        <v>78</v>
      </c>
      <c r="AY221" s="15" t="s">
        <v>130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5" t="s">
        <v>76</v>
      </c>
      <c r="BK221" s="214">
        <f>ROUND(I221*H221,2)</f>
        <v>0</v>
      </c>
      <c r="BL221" s="15" t="s">
        <v>397</v>
      </c>
      <c r="BM221" s="15" t="s">
        <v>923</v>
      </c>
    </row>
    <row r="222" spans="2:47" s="1" customFormat="1" ht="12">
      <c r="B222" s="36"/>
      <c r="C222" s="37"/>
      <c r="D222" s="215" t="s">
        <v>141</v>
      </c>
      <c r="E222" s="37"/>
      <c r="F222" s="216" t="s">
        <v>924</v>
      </c>
      <c r="G222" s="37"/>
      <c r="H222" s="37"/>
      <c r="I222" s="129"/>
      <c r="J222" s="37"/>
      <c r="K222" s="37"/>
      <c r="L222" s="41"/>
      <c r="M222" s="217"/>
      <c r="N222" s="77"/>
      <c r="O222" s="77"/>
      <c r="P222" s="77"/>
      <c r="Q222" s="77"/>
      <c r="R222" s="77"/>
      <c r="S222" s="77"/>
      <c r="T222" s="78"/>
      <c r="AT222" s="15" t="s">
        <v>141</v>
      </c>
      <c r="AU222" s="15" t="s">
        <v>78</v>
      </c>
    </row>
    <row r="223" spans="2:51" s="11" customFormat="1" ht="12">
      <c r="B223" s="231"/>
      <c r="C223" s="232"/>
      <c r="D223" s="215" t="s">
        <v>189</v>
      </c>
      <c r="E223" s="233" t="s">
        <v>1</v>
      </c>
      <c r="F223" s="234" t="s">
        <v>925</v>
      </c>
      <c r="G223" s="232"/>
      <c r="H223" s="235">
        <v>36.2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189</v>
      </c>
      <c r="AU223" s="241" t="s">
        <v>78</v>
      </c>
      <c r="AV223" s="11" t="s">
        <v>78</v>
      </c>
      <c r="AW223" s="11" t="s">
        <v>31</v>
      </c>
      <c r="AX223" s="11" t="s">
        <v>76</v>
      </c>
      <c r="AY223" s="241" t="s">
        <v>130</v>
      </c>
    </row>
    <row r="224" spans="2:65" s="1" customFormat="1" ht="16.5" customHeight="1">
      <c r="B224" s="36"/>
      <c r="C224" s="221" t="s">
        <v>181</v>
      </c>
      <c r="D224" s="221" t="s">
        <v>178</v>
      </c>
      <c r="E224" s="222" t="s">
        <v>926</v>
      </c>
      <c r="F224" s="223" t="s">
        <v>927</v>
      </c>
      <c r="G224" s="224" t="s">
        <v>198</v>
      </c>
      <c r="H224" s="225">
        <v>36.924</v>
      </c>
      <c r="I224" s="226"/>
      <c r="J224" s="227">
        <f>ROUND(I224*H224,2)</f>
        <v>0</v>
      </c>
      <c r="K224" s="223" t="s">
        <v>138</v>
      </c>
      <c r="L224" s="228"/>
      <c r="M224" s="229" t="s">
        <v>1</v>
      </c>
      <c r="N224" s="230" t="s">
        <v>39</v>
      </c>
      <c r="O224" s="77"/>
      <c r="P224" s="212">
        <f>O224*H224</f>
        <v>0</v>
      </c>
      <c r="Q224" s="212">
        <v>0.00035</v>
      </c>
      <c r="R224" s="212">
        <f>Q224*H224</f>
        <v>0.0129234</v>
      </c>
      <c r="S224" s="212">
        <v>0</v>
      </c>
      <c r="T224" s="213">
        <f>S224*H224</f>
        <v>0</v>
      </c>
      <c r="AR224" s="15" t="s">
        <v>408</v>
      </c>
      <c r="AT224" s="15" t="s">
        <v>178</v>
      </c>
      <c r="AU224" s="15" t="s">
        <v>78</v>
      </c>
      <c r="AY224" s="15" t="s">
        <v>130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76</v>
      </c>
      <c r="BK224" s="214">
        <f>ROUND(I224*H224,2)</f>
        <v>0</v>
      </c>
      <c r="BL224" s="15" t="s">
        <v>397</v>
      </c>
      <c r="BM224" s="15" t="s">
        <v>928</v>
      </c>
    </row>
    <row r="225" spans="2:47" s="1" customFormat="1" ht="12">
      <c r="B225" s="36"/>
      <c r="C225" s="37"/>
      <c r="D225" s="215" t="s">
        <v>141</v>
      </c>
      <c r="E225" s="37"/>
      <c r="F225" s="216" t="s">
        <v>927</v>
      </c>
      <c r="G225" s="37"/>
      <c r="H225" s="37"/>
      <c r="I225" s="129"/>
      <c r="J225" s="37"/>
      <c r="K225" s="37"/>
      <c r="L225" s="41"/>
      <c r="M225" s="217"/>
      <c r="N225" s="77"/>
      <c r="O225" s="77"/>
      <c r="P225" s="77"/>
      <c r="Q225" s="77"/>
      <c r="R225" s="77"/>
      <c r="S225" s="77"/>
      <c r="T225" s="78"/>
      <c r="AT225" s="15" t="s">
        <v>141</v>
      </c>
      <c r="AU225" s="15" t="s">
        <v>78</v>
      </c>
    </row>
    <row r="226" spans="2:51" s="11" customFormat="1" ht="12">
      <c r="B226" s="231"/>
      <c r="C226" s="232"/>
      <c r="D226" s="215" t="s">
        <v>189</v>
      </c>
      <c r="E226" s="232"/>
      <c r="F226" s="234" t="s">
        <v>929</v>
      </c>
      <c r="G226" s="232"/>
      <c r="H226" s="235">
        <v>36.924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189</v>
      </c>
      <c r="AU226" s="241" t="s">
        <v>78</v>
      </c>
      <c r="AV226" s="11" t="s">
        <v>78</v>
      </c>
      <c r="AW226" s="11" t="s">
        <v>4</v>
      </c>
      <c r="AX226" s="11" t="s">
        <v>76</v>
      </c>
      <c r="AY226" s="241" t="s">
        <v>130</v>
      </c>
    </row>
    <row r="227" spans="2:65" s="1" customFormat="1" ht="16.5" customHeight="1">
      <c r="B227" s="36"/>
      <c r="C227" s="203" t="s">
        <v>229</v>
      </c>
      <c r="D227" s="203" t="s">
        <v>134</v>
      </c>
      <c r="E227" s="204" t="s">
        <v>930</v>
      </c>
      <c r="F227" s="205" t="s">
        <v>931</v>
      </c>
      <c r="G227" s="206" t="s">
        <v>173</v>
      </c>
      <c r="H227" s="207">
        <v>0.145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932</v>
      </c>
    </row>
    <row r="228" spans="2:47" s="1" customFormat="1" ht="12">
      <c r="B228" s="36"/>
      <c r="C228" s="37"/>
      <c r="D228" s="215" t="s">
        <v>141</v>
      </c>
      <c r="E228" s="37"/>
      <c r="F228" s="216" t="s">
        <v>933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pans="2:65" s="1" customFormat="1" ht="16.5" customHeight="1">
      <c r="B229" s="36"/>
      <c r="C229" s="203" t="s">
        <v>236</v>
      </c>
      <c r="D229" s="203" t="s">
        <v>134</v>
      </c>
      <c r="E229" s="204" t="s">
        <v>649</v>
      </c>
      <c r="F229" s="205" t="s">
        <v>650</v>
      </c>
      <c r="G229" s="206" t="s">
        <v>173</v>
      </c>
      <c r="H229" s="207">
        <v>0.145</v>
      </c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934</v>
      </c>
    </row>
    <row r="230" spans="2:47" s="1" customFormat="1" ht="12">
      <c r="B230" s="36"/>
      <c r="C230" s="37"/>
      <c r="D230" s="215" t="s">
        <v>141</v>
      </c>
      <c r="E230" s="37"/>
      <c r="F230" s="216" t="s">
        <v>652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pans="2:65" s="1" customFormat="1" ht="16.5" customHeight="1">
      <c r="B231" s="36"/>
      <c r="C231" s="203" t="s">
        <v>255</v>
      </c>
      <c r="D231" s="203" t="s">
        <v>134</v>
      </c>
      <c r="E231" s="204" t="s">
        <v>654</v>
      </c>
      <c r="F231" s="205" t="s">
        <v>655</v>
      </c>
      <c r="G231" s="206" t="s">
        <v>173</v>
      </c>
      <c r="H231" s="207">
        <v>0.145</v>
      </c>
      <c r="I231" s="208"/>
      <c r="J231" s="209">
        <f>ROUND(I231*H231,2)</f>
        <v>0</v>
      </c>
      <c r="K231" s="205" t="s">
        <v>138</v>
      </c>
      <c r="L231" s="41"/>
      <c r="M231" s="210" t="s">
        <v>1</v>
      </c>
      <c r="N231" s="211" t="s">
        <v>39</v>
      </c>
      <c r="O231" s="77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AR231" s="15" t="s">
        <v>397</v>
      </c>
      <c r="AT231" s="15" t="s">
        <v>134</v>
      </c>
      <c r="AU231" s="15" t="s">
        <v>78</v>
      </c>
      <c r="AY231" s="15" t="s">
        <v>130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5" t="s">
        <v>76</v>
      </c>
      <c r="BK231" s="214">
        <f>ROUND(I231*H231,2)</f>
        <v>0</v>
      </c>
      <c r="BL231" s="15" t="s">
        <v>397</v>
      </c>
      <c r="BM231" s="15" t="s">
        <v>935</v>
      </c>
    </row>
    <row r="232" spans="2:47" s="1" customFormat="1" ht="12">
      <c r="B232" s="36"/>
      <c r="C232" s="37"/>
      <c r="D232" s="215" t="s">
        <v>141</v>
      </c>
      <c r="E232" s="37"/>
      <c r="F232" s="216" t="s">
        <v>657</v>
      </c>
      <c r="G232" s="37"/>
      <c r="H232" s="37"/>
      <c r="I232" s="129"/>
      <c r="J232" s="37"/>
      <c r="K232" s="37"/>
      <c r="L232" s="41"/>
      <c r="M232" s="217"/>
      <c r="N232" s="77"/>
      <c r="O232" s="77"/>
      <c r="P232" s="77"/>
      <c r="Q232" s="77"/>
      <c r="R232" s="77"/>
      <c r="S232" s="77"/>
      <c r="T232" s="78"/>
      <c r="AT232" s="15" t="s">
        <v>141</v>
      </c>
      <c r="AU232" s="15" t="s">
        <v>78</v>
      </c>
    </row>
    <row r="233" spans="2:63" s="10" customFormat="1" ht="22.8" customHeight="1">
      <c r="B233" s="187"/>
      <c r="C233" s="188"/>
      <c r="D233" s="189" t="s">
        <v>67</v>
      </c>
      <c r="E233" s="201" t="s">
        <v>686</v>
      </c>
      <c r="F233" s="201" t="s">
        <v>687</v>
      </c>
      <c r="G233" s="188"/>
      <c r="H233" s="188"/>
      <c r="I233" s="191"/>
      <c r="J233" s="202">
        <f>BK233</f>
        <v>0</v>
      </c>
      <c r="K233" s="188"/>
      <c r="L233" s="193"/>
      <c r="M233" s="194"/>
      <c r="N233" s="195"/>
      <c r="O233" s="195"/>
      <c r="P233" s="196">
        <f>SUM(P234:P245)</f>
        <v>0</v>
      </c>
      <c r="Q233" s="195"/>
      <c r="R233" s="196">
        <f>SUM(R234:R245)</f>
        <v>0.0014399999999999999</v>
      </c>
      <c r="S233" s="195"/>
      <c r="T233" s="197">
        <f>SUM(T234:T245)</f>
        <v>0</v>
      </c>
      <c r="AR233" s="198" t="s">
        <v>78</v>
      </c>
      <c r="AT233" s="199" t="s">
        <v>67</v>
      </c>
      <c r="AU233" s="199" t="s">
        <v>76</v>
      </c>
      <c r="AY233" s="198" t="s">
        <v>130</v>
      </c>
      <c r="BK233" s="200">
        <f>SUM(BK234:BK245)</f>
        <v>0</v>
      </c>
    </row>
    <row r="234" spans="2:65" s="1" customFormat="1" ht="16.5" customHeight="1">
      <c r="B234" s="36"/>
      <c r="C234" s="203" t="s">
        <v>275</v>
      </c>
      <c r="D234" s="203" t="s">
        <v>134</v>
      </c>
      <c r="E234" s="204" t="s">
        <v>936</v>
      </c>
      <c r="F234" s="205" t="s">
        <v>937</v>
      </c>
      <c r="G234" s="206" t="s">
        <v>186</v>
      </c>
      <c r="H234" s="207">
        <v>7.5</v>
      </c>
      <c r="I234" s="208"/>
      <c r="J234" s="209">
        <f>ROUND(I234*H234,2)</f>
        <v>0</v>
      </c>
      <c r="K234" s="205" t="s">
        <v>138</v>
      </c>
      <c r="L234" s="41"/>
      <c r="M234" s="210" t="s">
        <v>1</v>
      </c>
      <c r="N234" s="211" t="s">
        <v>39</v>
      </c>
      <c r="O234" s="77"/>
      <c r="P234" s="212">
        <f>O234*H234</f>
        <v>0</v>
      </c>
      <c r="Q234" s="212">
        <v>2E-05</v>
      </c>
      <c r="R234" s="212">
        <f>Q234*H234</f>
        <v>0.00015000000000000001</v>
      </c>
      <c r="S234" s="212">
        <v>0</v>
      </c>
      <c r="T234" s="213">
        <f>S234*H234</f>
        <v>0</v>
      </c>
      <c r="AR234" s="15" t="s">
        <v>397</v>
      </c>
      <c r="AT234" s="15" t="s">
        <v>134</v>
      </c>
      <c r="AU234" s="15" t="s">
        <v>78</v>
      </c>
      <c r="AY234" s="15" t="s">
        <v>130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76</v>
      </c>
      <c r="BK234" s="214">
        <f>ROUND(I234*H234,2)</f>
        <v>0</v>
      </c>
      <c r="BL234" s="15" t="s">
        <v>397</v>
      </c>
      <c r="BM234" s="15" t="s">
        <v>938</v>
      </c>
    </row>
    <row r="235" spans="2:47" s="1" customFormat="1" ht="12">
      <c r="B235" s="36"/>
      <c r="C235" s="37"/>
      <c r="D235" s="215" t="s">
        <v>141</v>
      </c>
      <c r="E235" s="37"/>
      <c r="F235" s="216" t="s">
        <v>939</v>
      </c>
      <c r="G235" s="37"/>
      <c r="H235" s="37"/>
      <c r="I235" s="129"/>
      <c r="J235" s="37"/>
      <c r="K235" s="37"/>
      <c r="L235" s="41"/>
      <c r="M235" s="217"/>
      <c r="N235" s="77"/>
      <c r="O235" s="77"/>
      <c r="P235" s="77"/>
      <c r="Q235" s="77"/>
      <c r="R235" s="77"/>
      <c r="S235" s="77"/>
      <c r="T235" s="78"/>
      <c r="AT235" s="15" t="s">
        <v>141</v>
      </c>
      <c r="AU235" s="15" t="s">
        <v>78</v>
      </c>
    </row>
    <row r="236" spans="2:51" s="11" customFormat="1" ht="12">
      <c r="B236" s="231"/>
      <c r="C236" s="232"/>
      <c r="D236" s="215" t="s">
        <v>189</v>
      </c>
      <c r="E236" s="233" t="s">
        <v>1</v>
      </c>
      <c r="F236" s="234" t="s">
        <v>940</v>
      </c>
      <c r="G236" s="232"/>
      <c r="H236" s="235">
        <v>7.5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189</v>
      </c>
      <c r="AU236" s="241" t="s">
        <v>78</v>
      </c>
      <c r="AV236" s="11" t="s">
        <v>78</v>
      </c>
      <c r="AW236" s="11" t="s">
        <v>31</v>
      </c>
      <c r="AX236" s="11" t="s">
        <v>76</v>
      </c>
      <c r="AY236" s="241" t="s">
        <v>130</v>
      </c>
    </row>
    <row r="237" spans="2:65" s="1" customFormat="1" ht="16.5" customHeight="1">
      <c r="B237" s="36"/>
      <c r="C237" s="203" t="s">
        <v>243</v>
      </c>
      <c r="D237" s="203" t="s">
        <v>134</v>
      </c>
      <c r="E237" s="204" t="s">
        <v>941</v>
      </c>
      <c r="F237" s="205" t="s">
        <v>942</v>
      </c>
      <c r="G237" s="206" t="s">
        <v>186</v>
      </c>
      <c r="H237" s="207">
        <v>7.5</v>
      </c>
      <c r="I237" s="208"/>
      <c r="J237" s="209">
        <f>ROUND(I237*H237,2)</f>
        <v>0</v>
      </c>
      <c r="K237" s="205" t="s">
        <v>138</v>
      </c>
      <c r="L237" s="41"/>
      <c r="M237" s="210" t="s">
        <v>1</v>
      </c>
      <c r="N237" s="211" t="s">
        <v>39</v>
      </c>
      <c r="O237" s="77"/>
      <c r="P237" s="212">
        <f>O237*H237</f>
        <v>0</v>
      </c>
      <c r="Q237" s="212">
        <v>0.00012</v>
      </c>
      <c r="R237" s="212">
        <f>Q237*H237</f>
        <v>0.0009</v>
      </c>
      <c r="S237" s="212">
        <v>0</v>
      </c>
      <c r="T237" s="213">
        <f>S237*H237</f>
        <v>0</v>
      </c>
      <c r="AR237" s="15" t="s">
        <v>397</v>
      </c>
      <c r="AT237" s="15" t="s">
        <v>134</v>
      </c>
      <c r="AU237" s="15" t="s">
        <v>78</v>
      </c>
      <c r="AY237" s="15" t="s">
        <v>130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5" t="s">
        <v>76</v>
      </c>
      <c r="BK237" s="214">
        <f>ROUND(I237*H237,2)</f>
        <v>0</v>
      </c>
      <c r="BL237" s="15" t="s">
        <v>397</v>
      </c>
      <c r="BM237" s="15" t="s">
        <v>943</v>
      </c>
    </row>
    <row r="238" spans="2:47" s="1" customFormat="1" ht="12">
      <c r="B238" s="36"/>
      <c r="C238" s="37"/>
      <c r="D238" s="215" t="s">
        <v>141</v>
      </c>
      <c r="E238" s="37"/>
      <c r="F238" s="216" t="s">
        <v>944</v>
      </c>
      <c r="G238" s="37"/>
      <c r="H238" s="37"/>
      <c r="I238" s="129"/>
      <c r="J238" s="37"/>
      <c r="K238" s="37"/>
      <c r="L238" s="41"/>
      <c r="M238" s="217"/>
      <c r="N238" s="77"/>
      <c r="O238" s="77"/>
      <c r="P238" s="77"/>
      <c r="Q238" s="77"/>
      <c r="R238" s="77"/>
      <c r="S238" s="77"/>
      <c r="T238" s="78"/>
      <c r="AT238" s="15" t="s">
        <v>141</v>
      </c>
      <c r="AU238" s="15" t="s">
        <v>78</v>
      </c>
    </row>
    <row r="239" spans="2:65" s="1" customFormat="1" ht="16.5" customHeight="1">
      <c r="B239" s="36"/>
      <c r="C239" s="203" t="s">
        <v>281</v>
      </c>
      <c r="D239" s="203" t="s">
        <v>134</v>
      </c>
      <c r="E239" s="204" t="s">
        <v>945</v>
      </c>
      <c r="F239" s="205" t="s">
        <v>946</v>
      </c>
      <c r="G239" s="206" t="s">
        <v>186</v>
      </c>
      <c r="H239" s="207">
        <v>7.5</v>
      </c>
      <c r="I239" s="208"/>
      <c r="J239" s="209">
        <f>ROUND(I239*H239,2)</f>
        <v>0</v>
      </c>
      <c r="K239" s="205" t="s">
        <v>138</v>
      </c>
      <c r="L239" s="41"/>
      <c r="M239" s="210" t="s">
        <v>1</v>
      </c>
      <c r="N239" s="211" t="s">
        <v>39</v>
      </c>
      <c r="O239" s="77"/>
      <c r="P239" s="212">
        <f>O239*H239</f>
        <v>0</v>
      </c>
      <c r="Q239" s="212">
        <v>3E-05</v>
      </c>
      <c r="R239" s="212">
        <f>Q239*H239</f>
        <v>0.000225</v>
      </c>
      <c r="S239" s="212">
        <v>0</v>
      </c>
      <c r="T239" s="213">
        <f>S239*H239</f>
        <v>0</v>
      </c>
      <c r="AR239" s="15" t="s">
        <v>397</v>
      </c>
      <c r="AT239" s="15" t="s">
        <v>134</v>
      </c>
      <c r="AU239" s="15" t="s">
        <v>78</v>
      </c>
      <c r="AY239" s="15" t="s">
        <v>130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5" t="s">
        <v>76</v>
      </c>
      <c r="BK239" s="214">
        <f>ROUND(I239*H239,2)</f>
        <v>0</v>
      </c>
      <c r="BL239" s="15" t="s">
        <v>397</v>
      </c>
      <c r="BM239" s="15" t="s">
        <v>947</v>
      </c>
    </row>
    <row r="240" spans="2:47" s="1" customFormat="1" ht="12">
      <c r="B240" s="36"/>
      <c r="C240" s="37"/>
      <c r="D240" s="215" t="s">
        <v>141</v>
      </c>
      <c r="E240" s="37"/>
      <c r="F240" s="216" t="s">
        <v>948</v>
      </c>
      <c r="G240" s="37"/>
      <c r="H240" s="37"/>
      <c r="I240" s="129"/>
      <c r="J240" s="37"/>
      <c r="K240" s="37"/>
      <c r="L240" s="41"/>
      <c r="M240" s="217"/>
      <c r="N240" s="77"/>
      <c r="O240" s="77"/>
      <c r="P240" s="77"/>
      <c r="Q240" s="77"/>
      <c r="R240" s="77"/>
      <c r="S240" s="77"/>
      <c r="T240" s="78"/>
      <c r="AT240" s="15" t="s">
        <v>141</v>
      </c>
      <c r="AU240" s="15" t="s">
        <v>78</v>
      </c>
    </row>
    <row r="241" spans="2:65" s="1" customFormat="1" ht="16.5" customHeight="1">
      <c r="B241" s="36"/>
      <c r="C241" s="203" t="s">
        <v>261</v>
      </c>
      <c r="D241" s="203" t="s">
        <v>134</v>
      </c>
      <c r="E241" s="204" t="s">
        <v>705</v>
      </c>
      <c r="F241" s="205" t="s">
        <v>706</v>
      </c>
      <c r="G241" s="206" t="s">
        <v>186</v>
      </c>
      <c r="H241" s="207">
        <v>0.75</v>
      </c>
      <c r="I241" s="208"/>
      <c r="J241" s="209">
        <f>ROUND(I241*H241,2)</f>
        <v>0</v>
      </c>
      <c r="K241" s="205" t="s">
        <v>138</v>
      </c>
      <c r="L241" s="41"/>
      <c r="M241" s="210" t="s">
        <v>1</v>
      </c>
      <c r="N241" s="211" t="s">
        <v>39</v>
      </c>
      <c r="O241" s="77"/>
      <c r="P241" s="212">
        <f>O241*H241</f>
        <v>0</v>
      </c>
      <c r="Q241" s="212">
        <v>8E-05</v>
      </c>
      <c r="R241" s="212">
        <f>Q241*H241</f>
        <v>6.000000000000001E-05</v>
      </c>
      <c r="S241" s="212">
        <v>0</v>
      </c>
      <c r="T241" s="213">
        <f>S241*H241</f>
        <v>0</v>
      </c>
      <c r="AR241" s="15" t="s">
        <v>397</v>
      </c>
      <c r="AT241" s="15" t="s">
        <v>134</v>
      </c>
      <c r="AU241" s="15" t="s">
        <v>78</v>
      </c>
      <c r="AY241" s="15" t="s">
        <v>130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76</v>
      </c>
      <c r="BK241" s="214">
        <f>ROUND(I241*H241,2)</f>
        <v>0</v>
      </c>
      <c r="BL241" s="15" t="s">
        <v>397</v>
      </c>
      <c r="BM241" s="15" t="s">
        <v>949</v>
      </c>
    </row>
    <row r="242" spans="2:47" s="1" customFormat="1" ht="12">
      <c r="B242" s="36"/>
      <c r="C242" s="37"/>
      <c r="D242" s="215" t="s">
        <v>141</v>
      </c>
      <c r="E242" s="37"/>
      <c r="F242" s="216" t="s">
        <v>708</v>
      </c>
      <c r="G242" s="37"/>
      <c r="H242" s="37"/>
      <c r="I242" s="129"/>
      <c r="J242" s="37"/>
      <c r="K242" s="37"/>
      <c r="L242" s="41"/>
      <c r="M242" s="217"/>
      <c r="N242" s="77"/>
      <c r="O242" s="77"/>
      <c r="P242" s="77"/>
      <c r="Q242" s="77"/>
      <c r="R242" s="77"/>
      <c r="S242" s="77"/>
      <c r="T242" s="78"/>
      <c r="AT242" s="15" t="s">
        <v>141</v>
      </c>
      <c r="AU242" s="15" t="s">
        <v>78</v>
      </c>
    </row>
    <row r="243" spans="2:51" s="11" customFormat="1" ht="12">
      <c r="B243" s="231"/>
      <c r="C243" s="232"/>
      <c r="D243" s="215" t="s">
        <v>189</v>
      </c>
      <c r="E243" s="233" t="s">
        <v>1</v>
      </c>
      <c r="F243" s="234" t="s">
        <v>950</v>
      </c>
      <c r="G243" s="232"/>
      <c r="H243" s="235">
        <v>0.75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189</v>
      </c>
      <c r="AU243" s="241" t="s">
        <v>78</v>
      </c>
      <c r="AV243" s="11" t="s">
        <v>78</v>
      </c>
      <c r="AW243" s="11" t="s">
        <v>31</v>
      </c>
      <c r="AX243" s="11" t="s">
        <v>76</v>
      </c>
      <c r="AY243" s="241" t="s">
        <v>130</v>
      </c>
    </row>
    <row r="244" spans="2:65" s="1" customFormat="1" ht="16.5" customHeight="1">
      <c r="B244" s="36"/>
      <c r="C244" s="203" t="s">
        <v>7</v>
      </c>
      <c r="D244" s="203" t="s">
        <v>134</v>
      </c>
      <c r="E244" s="204" t="s">
        <v>951</v>
      </c>
      <c r="F244" s="205" t="s">
        <v>952</v>
      </c>
      <c r="G244" s="206" t="s">
        <v>186</v>
      </c>
      <c r="H244" s="207">
        <v>0.75</v>
      </c>
      <c r="I244" s="208"/>
      <c r="J244" s="209">
        <f>ROUND(I244*H244,2)</f>
        <v>0</v>
      </c>
      <c r="K244" s="205" t="s">
        <v>138</v>
      </c>
      <c r="L244" s="41"/>
      <c r="M244" s="210" t="s">
        <v>1</v>
      </c>
      <c r="N244" s="211" t="s">
        <v>39</v>
      </c>
      <c r="O244" s="77"/>
      <c r="P244" s="212">
        <f>O244*H244</f>
        <v>0</v>
      </c>
      <c r="Q244" s="212">
        <v>0.00014</v>
      </c>
      <c r="R244" s="212">
        <f>Q244*H244</f>
        <v>0.00010499999999999999</v>
      </c>
      <c r="S244" s="212">
        <v>0</v>
      </c>
      <c r="T244" s="213">
        <f>S244*H244</f>
        <v>0</v>
      </c>
      <c r="AR244" s="15" t="s">
        <v>397</v>
      </c>
      <c r="AT244" s="15" t="s">
        <v>134</v>
      </c>
      <c r="AU244" s="15" t="s">
        <v>78</v>
      </c>
      <c r="AY244" s="15" t="s">
        <v>130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5" t="s">
        <v>76</v>
      </c>
      <c r="BK244" s="214">
        <f>ROUND(I244*H244,2)</f>
        <v>0</v>
      </c>
      <c r="BL244" s="15" t="s">
        <v>397</v>
      </c>
      <c r="BM244" s="15" t="s">
        <v>953</v>
      </c>
    </row>
    <row r="245" spans="2:47" s="1" customFormat="1" ht="12">
      <c r="B245" s="36"/>
      <c r="C245" s="37"/>
      <c r="D245" s="215" t="s">
        <v>141</v>
      </c>
      <c r="E245" s="37"/>
      <c r="F245" s="216" t="s">
        <v>954</v>
      </c>
      <c r="G245" s="37"/>
      <c r="H245" s="37"/>
      <c r="I245" s="129"/>
      <c r="J245" s="37"/>
      <c r="K245" s="37"/>
      <c r="L245" s="41"/>
      <c r="M245" s="217"/>
      <c r="N245" s="77"/>
      <c r="O245" s="77"/>
      <c r="P245" s="77"/>
      <c r="Q245" s="77"/>
      <c r="R245" s="77"/>
      <c r="S245" s="77"/>
      <c r="T245" s="78"/>
      <c r="AT245" s="15" t="s">
        <v>141</v>
      </c>
      <c r="AU245" s="15" t="s">
        <v>78</v>
      </c>
    </row>
    <row r="246" spans="2:63" s="10" customFormat="1" ht="22.8" customHeight="1">
      <c r="B246" s="187"/>
      <c r="C246" s="188"/>
      <c r="D246" s="189" t="s">
        <v>67</v>
      </c>
      <c r="E246" s="201" t="s">
        <v>719</v>
      </c>
      <c r="F246" s="201" t="s">
        <v>720</v>
      </c>
      <c r="G246" s="188"/>
      <c r="H246" s="188"/>
      <c r="I246" s="191"/>
      <c r="J246" s="202">
        <f>BK246</f>
        <v>0</v>
      </c>
      <c r="K246" s="188"/>
      <c r="L246" s="193"/>
      <c r="M246" s="194"/>
      <c r="N246" s="195"/>
      <c r="O246" s="195"/>
      <c r="P246" s="196">
        <f>SUM(P247:P266)</f>
        <v>0</v>
      </c>
      <c r="Q246" s="195"/>
      <c r="R246" s="196">
        <f>SUM(R247:R266)</f>
        <v>0.5040430000000001</v>
      </c>
      <c r="S246" s="195"/>
      <c r="T246" s="197">
        <f>SUM(T247:T266)</f>
        <v>0.019004999999999998</v>
      </c>
      <c r="AR246" s="198" t="s">
        <v>78</v>
      </c>
      <c r="AT246" s="199" t="s">
        <v>67</v>
      </c>
      <c r="AU246" s="199" t="s">
        <v>76</v>
      </c>
      <c r="AY246" s="198" t="s">
        <v>130</v>
      </c>
      <c r="BK246" s="200">
        <f>SUM(BK247:BK266)</f>
        <v>0</v>
      </c>
    </row>
    <row r="247" spans="2:65" s="1" customFormat="1" ht="16.5" customHeight="1">
      <c r="B247" s="36"/>
      <c r="C247" s="203" t="s">
        <v>574</v>
      </c>
      <c r="D247" s="203" t="s">
        <v>134</v>
      </c>
      <c r="E247" s="204" t="s">
        <v>955</v>
      </c>
      <c r="F247" s="205" t="s">
        <v>956</v>
      </c>
      <c r="G247" s="206" t="s">
        <v>186</v>
      </c>
      <c r="H247" s="207">
        <v>126.7</v>
      </c>
      <c r="I247" s="208"/>
      <c r="J247" s="209">
        <f>ROUND(I247*H247,2)</f>
        <v>0</v>
      </c>
      <c r="K247" s="205" t="s">
        <v>138</v>
      </c>
      <c r="L247" s="41"/>
      <c r="M247" s="210" t="s">
        <v>1</v>
      </c>
      <c r="N247" s="211" t="s">
        <v>39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0.00015</v>
      </c>
      <c r="T247" s="213">
        <f>S247*H247</f>
        <v>0.019004999999999998</v>
      </c>
      <c r="AR247" s="15" t="s">
        <v>397</v>
      </c>
      <c r="AT247" s="15" t="s">
        <v>134</v>
      </c>
      <c r="AU247" s="15" t="s">
        <v>78</v>
      </c>
      <c r="AY247" s="15" t="s">
        <v>130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397</v>
      </c>
      <c r="BM247" s="15" t="s">
        <v>957</v>
      </c>
    </row>
    <row r="248" spans="2:47" s="1" customFormat="1" ht="12">
      <c r="B248" s="36"/>
      <c r="C248" s="37"/>
      <c r="D248" s="215" t="s">
        <v>141</v>
      </c>
      <c r="E248" s="37"/>
      <c r="F248" s="216" t="s">
        <v>958</v>
      </c>
      <c r="G248" s="37"/>
      <c r="H248" s="37"/>
      <c r="I248" s="129"/>
      <c r="J248" s="37"/>
      <c r="K248" s="37"/>
      <c r="L248" s="41"/>
      <c r="M248" s="217"/>
      <c r="N248" s="77"/>
      <c r="O248" s="77"/>
      <c r="P248" s="77"/>
      <c r="Q248" s="77"/>
      <c r="R248" s="77"/>
      <c r="S248" s="77"/>
      <c r="T248" s="78"/>
      <c r="AT248" s="15" t="s">
        <v>141</v>
      </c>
      <c r="AU248" s="15" t="s">
        <v>78</v>
      </c>
    </row>
    <row r="249" spans="2:51" s="11" customFormat="1" ht="12">
      <c r="B249" s="231"/>
      <c r="C249" s="232"/>
      <c r="D249" s="215" t="s">
        <v>189</v>
      </c>
      <c r="E249" s="233" t="s">
        <v>1</v>
      </c>
      <c r="F249" s="234" t="s">
        <v>959</v>
      </c>
      <c r="G249" s="232"/>
      <c r="H249" s="235">
        <v>126.7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189</v>
      </c>
      <c r="AU249" s="241" t="s">
        <v>78</v>
      </c>
      <c r="AV249" s="11" t="s">
        <v>78</v>
      </c>
      <c r="AW249" s="11" t="s">
        <v>31</v>
      </c>
      <c r="AX249" s="11" t="s">
        <v>76</v>
      </c>
      <c r="AY249" s="241" t="s">
        <v>130</v>
      </c>
    </row>
    <row r="250" spans="2:65" s="1" customFormat="1" ht="16.5" customHeight="1">
      <c r="B250" s="36"/>
      <c r="C250" s="203" t="s">
        <v>960</v>
      </c>
      <c r="D250" s="203" t="s">
        <v>134</v>
      </c>
      <c r="E250" s="204" t="s">
        <v>961</v>
      </c>
      <c r="F250" s="205" t="s">
        <v>962</v>
      </c>
      <c r="G250" s="206" t="s">
        <v>198</v>
      </c>
      <c r="H250" s="207">
        <v>67.7</v>
      </c>
      <c r="I250" s="208"/>
      <c r="J250" s="209">
        <f>ROUND(I250*H250,2)</f>
        <v>0</v>
      </c>
      <c r="K250" s="205" t="s">
        <v>138</v>
      </c>
      <c r="L250" s="41"/>
      <c r="M250" s="210" t="s">
        <v>1</v>
      </c>
      <c r="N250" s="211" t="s">
        <v>39</v>
      </c>
      <c r="O250" s="77"/>
      <c r="P250" s="212">
        <f>O250*H250</f>
        <v>0</v>
      </c>
      <c r="Q250" s="212">
        <v>1E-05</v>
      </c>
      <c r="R250" s="212">
        <f>Q250*H250</f>
        <v>0.0006770000000000001</v>
      </c>
      <c r="S250" s="212">
        <v>0</v>
      </c>
      <c r="T250" s="213">
        <f>S250*H250</f>
        <v>0</v>
      </c>
      <c r="AR250" s="15" t="s">
        <v>397</v>
      </c>
      <c r="AT250" s="15" t="s">
        <v>134</v>
      </c>
      <c r="AU250" s="15" t="s">
        <v>78</v>
      </c>
      <c r="AY250" s="15" t="s">
        <v>130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5" t="s">
        <v>76</v>
      </c>
      <c r="BK250" s="214">
        <f>ROUND(I250*H250,2)</f>
        <v>0</v>
      </c>
      <c r="BL250" s="15" t="s">
        <v>397</v>
      </c>
      <c r="BM250" s="15" t="s">
        <v>963</v>
      </c>
    </row>
    <row r="251" spans="2:47" s="1" customFormat="1" ht="12">
      <c r="B251" s="36"/>
      <c r="C251" s="37"/>
      <c r="D251" s="215" t="s">
        <v>141</v>
      </c>
      <c r="E251" s="37"/>
      <c r="F251" s="216" t="s">
        <v>964</v>
      </c>
      <c r="G251" s="37"/>
      <c r="H251" s="37"/>
      <c r="I251" s="129"/>
      <c r="J251" s="37"/>
      <c r="K251" s="37"/>
      <c r="L251" s="41"/>
      <c r="M251" s="217"/>
      <c r="N251" s="77"/>
      <c r="O251" s="77"/>
      <c r="P251" s="77"/>
      <c r="Q251" s="77"/>
      <c r="R251" s="77"/>
      <c r="S251" s="77"/>
      <c r="T251" s="78"/>
      <c r="AT251" s="15" t="s">
        <v>141</v>
      </c>
      <c r="AU251" s="15" t="s">
        <v>78</v>
      </c>
    </row>
    <row r="252" spans="2:51" s="11" customFormat="1" ht="12">
      <c r="B252" s="231"/>
      <c r="C252" s="232"/>
      <c r="D252" s="215" t="s">
        <v>189</v>
      </c>
      <c r="E252" s="233" t="s">
        <v>1</v>
      </c>
      <c r="F252" s="234" t="s">
        <v>965</v>
      </c>
      <c r="G252" s="232"/>
      <c r="H252" s="235">
        <v>67.7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189</v>
      </c>
      <c r="AU252" s="241" t="s">
        <v>78</v>
      </c>
      <c r="AV252" s="11" t="s">
        <v>78</v>
      </c>
      <c r="AW252" s="11" t="s">
        <v>31</v>
      </c>
      <c r="AX252" s="11" t="s">
        <v>76</v>
      </c>
      <c r="AY252" s="241" t="s">
        <v>130</v>
      </c>
    </row>
    <row r="253" spans="2:65" s="1" customFormat="1" ht="16.5" customHeight="1">
      <c r="B253" s="36"/>
      <c r="C253" s="203" t="s">
        <v>583</v>
      </c>
      <c r="D253" s="203" t="s">
        <v>134</v>
      </c>
      <c r="E253" s="204" t="s">
        <v>966</v>
      </c>
      <c r="F253" s="205" t="s">
        <v>967</v>
      </c>
      <c r="G253" s="206" t="s">
        <v>186</v>
      </c>
      <c r="H253" s="207">
        <v>126.7</v>
      </c>
      <c r="I253" s="208"/>
      <c r="J253" s="209">
        <f>ROUND(I253*H253,2)</f>
        <v>0</v>
      </c>
      <c r="K253" s="205" t="s">
        <v>138</v>
      </c>
      <c r="L253" s="41"/>
      <c r="M253" s="210" t="s">
        <v>1</v>
      </c>
      <c r="N253" s="211" t="s">
        <v>39</v>
      </c>
      <c r="O253" s="77"/>
      <c r="P253" s="212">
        <f>O253*H253</f>
        <v>0</v>
      </c>
      <c r="Q253" s="212">
        <v>0.00318</v>
      </c>
      <c r="R253" s="212">
        <f>Q253*H253</f>
        <v>0.40290600000000004</v>
      </c>
      <c r="S253" s="212">
        <v>0</v>
      </c>
      <c r="T253" s="213">
        <f>S253*H253</f>
        <v>0</v>
      </c>
      <c r="AR253" s="15" t="s">
        <v>397</v>
      </c>
      <c r="AT253" s="15" t="s">
        <v>134</v>
      </c>
      <c r="AU253" s="15" t="s">
        <v>78</v>
      </c>
      <c r="AY253" s="15" t="s">
        <v>130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76</v>
      </c>
      <c r="BK253" s="214">
        <f>ROUND(I253*H253,2)</f>
        <v>0</v>
      </c>
      <c r="BL253" s="15" t="s">
        <v>397</v>
      </c>
      <c r="BM253" s="15" t="s">
        <v>968</v>
      </c>
    </row>
    <row r="254" spans="2:47" s="1" customFormat="1" ht="12">
      <c r="B254" s="36"/>
      <c r="C254" s="37"/>
      <c r="D254" s="215" t="s">
        <v>141</v>
      </c>
      <c r="E254" s="37"/>
      <c r="F254" s="216" t="s">
        <v>969</v>
      </c>
      <c r="G254" s="37"/>
      <c r="H254" s="37"/>
      <c r="I254" s="129"/>
      <c r="J254" s="37"/>
      <c r="K254" s="37"/>
      <c r="L254" s="41"/>
      <c r="M254" s="217"/>
      <c r="N254" s="77"/>
      <c r="O254" s="77"/>
      <c r="P254" s="77"/>
      <c r="Q254" s="77"/>
      <c r="R254" s="77"/>
      <c r="S254" s="77"/>
      <c r="T254" s="78"/>
      <c r="AT254" s="15" t="s">
        <v>141</v>
      </c>
      <c r="AU254" s="15" t="s">
        <v>78</v>
      </c>
    </row>
    <row r="255" spans="2:51" s="11" customFormat="1" ht="12">
      <c r="B255" s="231"/>
      <c r="C255" s="232"/>
      <c r="D255" s="215" t="s">
        <v>189</v>
      </c>
      <c r="E255" s="233" t="s">
        <v>1</v>
      </c>
      <c r="F255" s="234" t="s">
        <v>959</v>
      </c>
      <c r="G255" s="232"/>
      <c r="H255" s="235">
        <v>126.7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189</v>
      </c>
      <c r="AU255" s="241" t="s">
        <v>78</v>
      </c>
      <c r="AV255" s="11" t="s">
        <v>78</v>
      </c>
      <c r="AW255" s="11" t="s">
        <v>31</v>
      </c>
      <c r="AX255" s="11" t="s">
        <v>76</v>
      </c>
      <c r="AY255" s="241" t="s">
        <v>130</v>
      </c>
    </row>
    <row r="256" spans="2:65" s="1" customFormat="1" ht="16.5" customHeight="1">
      <c r="B256" s="36"/>
      <c r="C256" s="203" t="s">
        <v>588</v>
      </c>
      <c r="D256" s="203" t="s">
        <v>134</v>
      </c>
      <c r="E256" s="204" t="s">
        <v>970</v>
      </c>
      <c r="F256" s="205" t="s">
        <v>971</v>
      </c>
      <c r="G256" s="206" t="s">
        <v>186</v>
      </c>
      <c r="H256" s="207">
        <v>126.7</v>
      </c>
      <c r="I256" s="208"/>
      <c r="J256" s="209">
        <f>ROUND(I256*H256,2)</f>
        <v>0</v>
      </c>
      <c r="K256" s="205" t="s">
        <v>138</v>
      </c>
      <c r="L256" s="41"/>
      <c r="M256" s="210" t="s">
        <v>1</v>
      </c>
      <c r="N256" s="211" t="s">
        <v>39</v>
      </c>
      <c r="O256" s="77"/>
      <c r="P256" s="212">
        <f>O256*H256</f>
        <v>0</v>
      </c>
      <c r="Q256" s="212">
        <v>0.0002</v>
      </c>
      <c r="R256" s="212">
        <f>Q256*H256</f>
        <v>0.02534</v>
      </c>
      <c r="S256" s="212">
        <v>0</v>
      </c>
      <c r="T256" s="213">
        <f>S256*H256</f>
        <v>0</v>
      </c>
      <c r="AR256" s="15" t="s">
        <v>397</v>
      </c>
      <c r="AT256" s="15" t="s">
        <v>134</v>
      </c>
      <c r="AU256" s="15" t="s">
        <v>78</v>
      </c>
      <c r="AY256" s="15" t="s">
        <v>130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5" t="s">
        <v>76</v>
      </c>
      <c r="BK256" s="214">
        <f>ROUND(I256*H256,2)</f>
        <v>0</v>
      </c>
      <c r="BL256" s="15" t="s">
        <v>397</v>
      </c>
      <c r="BM256" s="15" t="s">
        <v>972</v>
      </c>
    </row>
    <row r="257" spans="2:47" s="1" customFormat="1" ht="12">
      <c r="B257" s="36"/>
      <c r="C257" s="37"/>
      <c r="D257" s="215" t="s">
        <v>141</v>
      </c>
      <c r="E257" s="37"/>
      <c r="F257" s="216" t="s">
        <v>973</v>
      </c>
      <c r="G257" s="37"/>
      <c r="H257" s="37"/>
      <c r="I257" s="129"/>
      <c r="J257" s="37"/>
      <c r="K257" s="37"/>
      <c r="L257" s="41"/>
      <c r="M257" s="217"/>
      <c r="N257" s="77"/>
      <c r="O257" s="77"/>
      <c r="P257" s="77"/>
      <c r="Q257" s="77"/>
      <c r="R257" s="77"/>
      <c r="S257" s="77"/>
      <c r="T257" s="78"/>
      <c r="AT257" s="15" t="s">
        <v>141</v>
      </c>
      <c r="AU257" s="15" t="s">
        <v>78</v>
      </c>
    </row>
    <row r="258" spans="2:65" s="1" customFormat="1" ht="16.5" customHeight="1">
      <c r="B258" s="36"/>
      <c r="C258" s="203" t="s">
        <v>593</v>
      </c>
      <c r="D258" s="203" t="s">
        <v>134</v>
      </c>
      <c r="E258" s="204" t="s">
        <v>727</v>
      </c>
      <c r="F258" s="205" t="s">
        <v>728</v>
      </c>
      <c r="G258" s="206" t="s">
        <v>186</v>
      </c>
      <c r="H258" s="207">
        <v>126.7</v>
      </c>
      <c r="I258" s="208"/>
      <c r="J258" s="209">
        <f>ROUND(I258*H258,2)</f>
        <v>0</v>
      </c>
      <c r="K258" s="205" t="s">
        <v>138</v>
      </c>
      <c r="L258" s="41"/>
      <c r="M258" s="210" t="s">
        <v>1</v>
      </c>
      <c r="N258" s="211" t="s">
        <v>39</v>
      </c>
      <c r="O258" s="77"/>
      <c r="P258" s="212">
        <f>O258*H258</f>
        <v>0</v>
      </c>
      <c r="Q258" s="212">
        <v>0.0002</v>
      </c>
      <c r="R258" s="212">
        <f>Q258*H258</f>
        <v>0.02534</v>
      </c>
      <c r="S258" s="212">
        <v>0</v>
      </c>
      <c r="T258" s="213">
        <f>S258*H258</f>
        <v>0</v>
      </c>
      <c r="AR258" s="15" t="s">
        <v>397</v>
      </c>
      <c r="AT258" s="15" t="s">
        <v>134</v>
      </c>
      <c r="AU258" s="15" t="s">
        <v>78</v>
      </c>
      <c r="AY258" s="15" t="s">
        <v>130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5" t="s">
        <v>76</v>
      </c>
      <c r="BK258" s="214">
        <f>ROUND(I258*H258,2)</f>
        <v>0</v>
      </c>
      <c r="BL258" s="15" t="s">
        <v>397</v>
      </c>
      <c r="BM258" s="15" t="s">
        <v>974</v>
      </c>
    </row>
    <row r="259" spans="2:47" s="1" customFormat="1" ht="12">
      <c r="B259" s="36"/>
      <c r="C259" s="37"/>
      <c r="D259" s="215" t="s">
        <v>141</v>
      </c>
      <c r="E259" s="37"/>
      <c r="F259" s="216" t="s">
        <v>730</v>
      </c>
      <c r="G259" s="37"/>
      <c r="H259" s="37"/>
      <c r="I259" s="129"/>
      <c r="J259" s="37"/>
      <c r="K259" s="37"/>
      <c r="L259" s="41"/>
      <c r="M259" s="217"/>
      <c r="N259" s="77"/>
      <c r="O259" s="77"/>
      <c r="P259" s="77"/>
      <c r="Q259" s="77"/>
      <c r="R259" s="77"/>
      <c r="S259" s="77"/>
      <c r="T259" s="78"/>
      <c r="AT259" s="15" t="s">
        <v>141</v>
      </c>
      <c r="AU259" s="15" t="s">
        <v>78</v>
      </c>
    </row>
    <row r="260" spans="2:65" s="1" customFormat="1" ht="16.5" customHeight="1">
      <c r="B260" s="36"/>
      <c r="C260" s="203" t="s">
        <v>301</v>
      </c>
      <c r="D260" s="203" t="s">
        <v>134</v>
      </c>
      <c r="E260" s="204" t="s">
        <v>732</v>
      </c>
      <c r="F260" s="205" t="s">
        <v>733</v>
      </c>
      <c r="G260" s="206" t="s">
        <v>186</v>
      </c>
      <c r="H260" s="207">
        <v>36.7</v>
      </c>
      <c r="I260" s="208"/>
      <c r="J260" s="209">
        <f>ROUND(I260*H260,2)</f>
        <v>0</v>
      </c>
      <c r="K260" s="205" t="s">
        <v>138</v>
      </c>
      <c r="L260" s="41"/>
      <c r="M260" s="210" t="s">
        <v>1</v>
      </c>
      <c r="N260" s="211" t="s">
        <v>39</v>
      </c>
      <c r="O260" s="77"/>
      <c r="P260" s="212">
        <f>O260*H260</f>
        <v>0</v>
      </c>
      <c r="Q260" s="212">
        <v>1E-05</v>
      </c>
      <c r="R260" s="212">
        <f>Q260*H260</f>
        <v>0.0003670000000000001</v>
      </c>
      <c r="S260" s="212">
        <v>0</v>
      </c>
      <c r="T260" s="213">
        <f>S260*H260</f>
        <v>0</v>
      </c>
      <c r="AR260" s="15" t="s">
        <v>397</v>
      </c>
      <c r="AT260" s="15" t="s">
        <v>134</v>
      </c>
      <c r="AU260" s="15" t="s">
        <v>78</v>
      </c>
      <c r="AY260" s="15" t="s">
        <v>130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5" t="s">
        <v>76</v>
      </c>
      <c r="BK260" s="214">
        <f>ROUND(I260*H260,2)</f>
        <v>0</v>
      </c>
      <c r="BL260" s="15" t="s">
        <v>397</v>
      </c>
      <c r="BM260" s="15" t="s">
        <v>975</v>
      </c>
    </row>
    <row r="261" spans="2:47" s="1" customFormat="1" ht="12">
      <c r="B261" s="36"/>
      <c r="C261" s="37"/>
      <c r="D261" s="215" t="s">
        <v>141</v>
      </c>
      <c r="E261" s="37"/>
      <c r="F261" s="216" t="s">
        <v>735</v>
      </c>
      <c r="G261" s="37"/>
      <c r="H261" s="37"/>
      <c r="I261" s="129"/>
      <c r="J261" s="37"/>
      <c r="K261" s="37"/>
      <c r="L261" s="41"/>
      <c r="M261" s="217"/>
      <c r="N261" s="77"/>
      <c r="O261" s="77"/>
      <c r="P261" s="77"/>
      <c r="Q261" s="77"/>
      <c r="R261" s="77"/>
      <c r="S261" s="77"/>
      <c r="T261" s="78"/>
      <c r="AT261" s="15" t="s">
        <v>141</v>
      </c>
      <c r="AU261" s="15" t="s">
        <v>78</v>
      </c>
    </row>
    <row r="262" spans="2:65" s="1" customFormat="1" ht="16.5" customHeight="1">
      <c r="B262" s="36"/>
      <c r="C262" s="203" t="s">
        <v>195</v>
      </c>
      <c r="D262" s="203" t="s">
        <v>134</v>
      </c>
      <c r="E262" s="204" t="s">
        <v>743</v>
      </c>
      <c r="F262" s="205" t="s">
        <v>744</v>
      </c>
      <c r="G262" s="206" t="s">
        <v>186</v>
      </c>
      <c r="H262" s="207">
        <v>126.7</v>
      </c>
      <c r="I262" s="208"/>
      <c r="J262" s="209">
        <f>ROUND(I262*H262,2)</f>
        <v>0</v>
      </c>
      <c r="K262" s="205" t="s">
        <v>138</v>
      </c>
      <c r="L262" s="41"/>
      <c r="M262" s="210" t="s">
        <v>1</v>
      </c>
      <c r="N262" s="211" t="s">
        <v>39</v>
      </c>
      <c r="O262" s="77"/>
      <c r="P262" s="212">
        <f>O262*H262</f>
        <v>0</v>
      </c>
      <c r="Q262" s="212">
        <v>0.00013</v>
      </c>
      <c r="R262" s="212">
        <f>Q262*H262</f>
        <v>0.016471</v>
      </c>
      <c r="S262" s="212">
        <v>0</v>
      </c>
      <c r="T262" s="213">
        <f>S262*H262</f>
        <v>0</v>
      </c>
      <c r="AR262" s="15" t="s">
        <v>397</v>
      </c>
      <c r="AT262" s="15" t="s">
        <v>134</v>
      </c>
      <c r="AU262" s="15" t="s">
        <v>78</v>
      </c>
      <c r="AY262" s="15" t="s">
        <v>130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5" t="s">
        <v>76</v>
      </c>
      <c r="BK262" s="214">
        <f>ROUND(I262*H262,2)</f>
        <v>0</v>
      </c>
      <c r="BL262" s="15" t="s">
        <v>397</v>
      </c>
      <c r="BM262" s="15" t="s">
        <v>976</v>
      </c>
    </row>
    <row r="263" spans="2:47" s="1" customFormat="1" ht="12">
      <c r="B263" s="36"/>
      <c r="C263" s="37"/>
      <c r="D263" s="215" t="s">
        <v>141</v>
      </c>
      <c r="E263" s="37"/>
      <c r="F263" s="216" t="s">
        <v>746</v>
      </c>
      <c r="G263" s="37"/>
      <c r="H263" s="37"/>
      <c r="I263" s="129"/>
      <c r="J263" s="37"/>
      <c r="K263" s="37"/>
      <c r="L263" s="41"/>
      <c r="M263" s="217"/>
      <c r="N263" s="77"/>
      <c r="O263" s="77"/>
      <c r="P263" s="77"/>
      <c r="Q263" s="77"/>
      <c r="R263" s="77"/>
      <c r="S263" s="77"/>
      <c r="T263" s="78"/>
      <c r="AT263" s="15" t="s">
        <v>141</v>
      </c>
      <c r="AU263" s="15" t="s">
        <v>78</v>
      </c>
    </row>
    <row r="264" spans="2:51" s="11" customFormat="1" ht="12">
      <c r="B264" s="231"/>
      <c r="C264" s="232"/>
      <c r="D264" s="215" t="s">
        <v>189</v>
      </c>
      <c r="E264" s="233" t="s">
        <v>1</v>
      </c>
      <c r="F264" s="234" t="s">
        <v>959</v>
      </c>
      <c r="G264" s="232"/>
      <c r="H264" s="235">
        <v>126.7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189</v>
      </c>
      <c r="AU264" s="241" t="s">
        <v>78</v>
      </c>
      <c r="AV264" s="11" t="s">
        <v>78</v>
      </c>
      <c r="AW264" s="11" t="s">
        <v>31</v>
      </c>
      <c r="AX264" s="11" t="s">
        <v>76</v>
      </c>
      <c r="AY264" s="241" t="s">
        <v>130</v>
      </c>
    </row>
    <row r="265" spans="2:65" s="1" customFormat="1" ht="16.5" customHeight="1">
      <c r="B265" s="36"/>
      <c r="C265" s="203" t="s">
        <v>201</v>
      </c>
      <c r="D265" s="203" t="s">
        <v>134</v>
      </c>
      <c r="E265" s="204" t="s">
        <v>977</v>
      </c>
      <c r="F265" s="205" t="s">
        <v>978</v>
      </c>
      <c r="G265" s="206" t="s">
        <v>186</v>
      </c>
      <c r="H265" s="207">
        <v>126.7</v>
      </c>
      <c r="I265" s="208"/>
      <c r="J265" s="209">
        <f>ROUND(I265*H265,2)</f>
        <v>0</v>
      </c>
      <c r="K265" s="205" t="s">
        <v>138</v>
      </c>
      <c r="L265" s="41"/>
      <c r="M265" s="210" t="s">
        <v>1</v>
      </c>
      <c r="N265" s="211" t="s">
        <v>39</v>
      </c>
      <c r="O265" s="77"/>
      <c r="P265" s="212">
        <f>O265*H265</f>
        <v>0</v>
      </c>
      <c r="Q265" s="212">
        <v>0.00026</v>
      </c>
      <c r="R265" s="212">
        <f>Q265*H265</f>
        <v>0.032942</v>
      </c>
      <c r="S265" s="212">
        <v>0</v>
      </c>
      <c r="T265" s="213">
        <f>S265*H265</f>
        <v>0</v>
      </c>
      <c r="AR265" s="15" t="s">
        <v>397</v>
      </c>
      <c r="AT265" s="15" t="s">
        <v>134</v>
      </c>
      <c r="AU265" s="15" t="s">
        <v>78</v>
      </c>
      <c r="AY265" s="15" t="s">
        <v>130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5" t="s">
        <v>76</v>
      </c>
      <c r="BK265" s="214">
        <f>ROUND(I265*H265,2)</f>
        <v>0</v>
      </c>
      <c r="BL265" s="15" t="s">
        <v>397</v>
      </c>
      <c r="BM265" s="15" t="s">
        <v>979</v>
      </c>
    </row>
    <row r="266" spans="2:47" s="1" customFormat="1" ht="12">
      <c r="B266" s="36"/>
      <c r="C266" s="37"/>
      <c r="D266" s="215" t="s">
        <v>141</v>
      </c>
      <c r="E266" s="37"/>
      <c r="F266" s="216" t="s">
        <v>980</v>
      </c>
      <c r="G266" s="37"/>
      <c r="H266" s="37"/>
      <c r="I266" s="129"/>
      <c r="J266" s="37"/>
      <c r="K266" s="37"/>
      <c r="L266" s="41"/>
      <c r="M266" s="217"/>
      <c r="N266" s="77"/>
      <c r="O266" s="77"/>
      <c r="P266" s="77"/>
      <c r="Q266" s="77"/>
      <c r="R266" s="77"/>
      <c r="S266" s="77"/>
      <c r="T266" s="78"/>
      <c r="AT266" s="15" t="s">
        <v>141</v>
      </c>
      <c r="AU266" s="15" t="s">
        <v>78</v>
      </c>
    </row>
    <row r="267" spans="2:63" s="10" customFormat="1" ht="22.8" customHeight="1">
      <c r="B267" s="187"/>
      <c r="C267" s="188"/>
      <c r="D267" s="189" t="s">
        <v>67</v>
      </c>
      <c r="E267" s="201" t="s">
        <v>981</v>
      </c>
      <c r="F267" s="201" t="s">
        <v>982</v>
      </c>
      <c r="G267" s="188"/>
      <c r="H267" s="188"/>
      <c r="I267" s="191"/>
      <c r="J267" s="202">
        <f>BK267</f>
        <v>0</v>
      </c>
      <c r="K267" s="188"/>
      <c r="L267" s="193"/>
      <c r="M267" s="194"/>
      <c r="N267" s="195"/>
      <c r="O267" s="195"/>
      <c r="P267" s="196">
        <f>SUM(P268:P278)</f>
        <v>0</v>
      </c>
      <c r="Q267" s="195"/>
      <c r="R267" s="196">
        <f>SUM(R268:R278)</f>
        <v>0.009</v>
      </c>
      <c r="S267" s="195"/>
      <c r="T267" s="197">
        <f>SUM(T268:T278)</f>
        <v>0</v>
      </c>
      <c r="AR267" s="198" t="s">
        <v>78</v>
      </c>
      <c r="AT267" s="199" t="s">
        <v>67</v>
      </c>
      <c r="AU267" s="199" t="s">
        <v>76</v>
      </c>
      <c r="AY267" s="198" t="s">
        <v>130</v>
      </c>
      <c r="BK267" s="200">
        <f>SUM(BK268:BK278)</f>
        <v>0</v>
      </c>
    </row>
    <row r="268" spans="2:65" s="1" customFormat="1" ht="16.5" customHeight="1">
      <c r="B268" s="36"/>
      <c r="C268" s="203" t="s">
        <v>549</v>
      </c>
      <c r="D268" s="203" t="s">
        <v>134</v>
      </c>
      <c r="E268" s="204" t="s">
        <v>983</v>
      </c>
      <c r="F268" s="205" t="s">
        <v>984</v>
      </c>
      <c r="G268" s="206" t="s">
        <v>186</v>
      </c>
      <c r="H268" s="207">
        <v>7.5</v>
      </c>
      <c r="I268" s="208"/>
      <c r="J268" s="209">
        <f>ROUND(I268*H268,2)</f>
        <v>0</v>
      </c>
      <c r="K268" s="205" t="s">
        <v>138</v>
      </c>
      <c r="L268" s="41"/>
      <c r="M268" s="210" t="s">
        <v>1</v>
      </c>
      <c r="N268" s="211" t="s">
        <v>39</v>
      </c>
      <c r="O268" s="77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5" t="s">
        <v>397</v>
      </c>
      <c r="AT268" s="15" t="s">
        <v>134</v>
      </c>
      <c r="AU268" s="15" t="s">
        <v>78</v>
      </c>
      <c r="AY268" s="15" t="s">
        <v>130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5" t="s">
        <v>76</v>
      </c>
      <c r="BK268" s="214">
        <f>ROUND(I268*H268,2)</f>
        <v>0</v>
      </c>
      <c r="BL268" s="15" t="s">
        <v>397</v>
      </c>
      <c r="BM268" s="15" t="s">
        <v>985</v>
      </c>
    </row>
    <row r="269" spans="2:47" s="1" customFormat="1" ht="12">
      <c r="B269" s="36"/>
      <c r="C269" s="37"/>
      <c r="D269" s="215" t="s">
        <v>141</v>
      </c>
      <c r="E269" s="37"/>
      <c r="F269" s="216" t="s">
        <v>986</v>
      </c>
      <c r="G269" s="37"/>
      <c r="H269" s="37"/>
      <c r="I269" s="129"/>
      <c r="J269" s="37"/>
      <c r="K269" s="37"/>
      <c r="L269" s="41"/>
      <c r="M269" s="217"/>
      <c r="N269" s="77"/>
      <c r="O269" s="77"/>
      <c r="P269" s="77"/>
      <c r="Q269" s="77"/>
      <c r="R269" s="77"/>
      <c r="S269" s="77"/>
      <c r="T269" s="78"/>
      <c r="AT269" s="15" t="s">
        <v>141</v>
      </c>
      <c r="AU269" s="15" t="s">
        <v>78</v>
      </c>
    </row>
    <row r="270" spans="2:51" s="11" customFormat="1" ht="12">
      <c r="B270" s="231"/>
      <c r="C270" s="232"/>
      <c r="D270" s="215" t="s">
        <v>189</v>
      </c>
      <c r="E270" s="233" t="s">
        <v>1</v>
      </c>
      <c r="F270" s="234" t="s">
        <v>940</v>
      </c>
      <c r="G270" s="232"/>
      <c r="H270" s="235">
        <v>7.5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189</v>
      </c>
      <c r="AU270" s="241" t="s">
        <v>78</v>
      </c>
      <c r="AV270" s="11" t="s">
        <v>78</v>
      </c>
      <c r="AW270" s="11" t="s">
        <v>31</v>
      </c>
      <c r="AX270" s="11" t="s">
        <v>76</v>
      </c>
      <c r="AY270" s="241" t="s">
        <v>130</v>
      </c>
    </row>
    <row r="271" spans="2:65" s="1" customFormat="1" ht="16.5" customHeight="1">
      <c r="B271" s="36"/>
      <c r="C271" s="221" t="s">
        <v>553</v>
      </c>
      <c r="D271" s="221" t="s">
        <v>178</v>
      </c>
      <c r="E271" s="222" t="s">
        <v>987</v>
      </c>
      <c r="F271" s="223" t="s">
        <v>988</v>
      </c>
      <c r="G271" s="224" t="s">
        <v>186</v>
      </c>
      <c r="H271" s="225">
        <v>7.5</v>
      </c>
      <c r="I271" s="226"/>
      <c r="J271" s="227">
        <f>ROUND(I271*H271,2)</f>
        <v>0</v>
      </c>
      <c r="K271" s="223" t="s">
        <v>138</v>
      </c>
      <c r="L271" s="228"/>
      <c r="M271" s="229" t="s">
        <v>1</v>
      </c>
      <c r="N271" s="230" t="s">
        <v>39</v>
      </c>
      <c r="O271" s="77"/>
      <c r="P271" s="212">
        <f>O271*H271</f>
        <v>0</v>
      </c>
      <c r="Q271" s="212">
        <v>0.0012</v>
      </c>
      <c r="R271" s="212">
        <f>Q271*H271</f>
        <v>0.009</v>
      </c>
      <c r="S271" s="212">
        <v>0</v>
      </c>
      <c r="T271" s="213">
        <f>S271*H271</f>
        <v>0</v>
      </c>
      <c r="AR271" s="15" t="s">
        <v>408</v>
      </c>
      <c r="AT271" s="15" t="s">
        <v>178</v>
      </c>
      <c r="AU271" s="15" t="s">
        <v>78</v>
      </c>
      <c r="AY271" s="15" t="s">
        <v>130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76</v>
      </c>
      <c r="BK271" s="214">
        <f>ROUND(I271*H271,2)</f>
        <v>0</v>
      </c>
      <c r="BL271" s="15" t="s">
        <v>397</v>
      </c>
      <c r="BM271" s="15" t="s">
        <v>989</v>
      </c>
    </row>
    <row r="272" spans="2:47" s="1" customFormat="1" ht="12">
      <c r="B272" s="36"/>
      <c r="C272" s="37"/>
      <c r="D272" s="215" t="s">
        <v>141</v>
      </c>
      <c r="E272" s="37"/>
      <c r="F272" s="216" t="s">
        <v>988</v>
      </c>
      <c r="G272" s="37"/>
      <c r="H272" s="37"/>
      <c r="I272" s="129"/>
      <c r="J272" s="37"/>
      <c r="K272" s="37"/>
      <c r="L272" s="41"/>
      <c r="M272" s="217"/>
      <c r="N272" s="77"/>
      <c r="O272" s="77"/>
      <c r="P272" s="77"/>
      <c r="Q272" s="77"/>
      <c r="R272" s="77"/>
      <c r="S272" s="77"/>
      <c r="T272" s="78"/>
      <c r="AT272" s="15" t="s">
        <v>141</v>
      </c>
      <c r="AU272" s="15" t="s">
        <v>78</v>
      </c>
    </row>
    <row r="273" spans="2:65" s="1" customFormat="1" ht="16.5" customHeight="1">
      <c r="B273" s="36"/>
      <c r="C273" s="203" t="s">
        <v>558</v>
      </c>
      <c r="D273" s="203" t="s">
        <v>134</v>
      </c>
      <c r="E273" s="204" t="s">
        <v>990</v>
      </c>
      <c r="F273" s="205" t="s">
        <v>991</v>
      </c>
      <c r="G273" s="206" t="s">
        <v>173</v>
      </c>
      <c r="H273" s="207">
        <v>0.009</v>
      </c>
      <c r="I273" s="208"/>
      <c r="J273" s="209">
        <f>ROUND(I273*H273,2)</f>
        <v>0</v>
      </c>
      <c r="K273" s="205" t="s">
        <v>138</v>
      </c>
      <c r="L273" s="41"/>
      <c r="M273" s="210" t="s">
        <v>1</v>
      </c>
      <c r="N273" s="211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397</v>
      </c>
      <c r="AT273" s="15" t="s">
        <v>134</v>
      </c>
      <c r="AU273" s="15" t="s">
        <v>78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992</v>
      </c>
    </row>
    <row r="274" spans="2:47" s="1" customFormat="1" ht="12">
      <c r="B274" s="36"/>
      <c r="C274" s="37"/>
      <c r="D274" s="215" t="s">
        <v>141</v>
      </c>
      <c r="E274" s="37"/>
      <c r="F274" s="216" t="s">
        <v>993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78</v>
      </c>
    </row>
    <row r="275" spans="2:65" s="1" customFormat="1" ht="16.5" customHeight="1">
      <c r="B275" s="36"/>
      <c r="C275" s="203" t="s">
        <v>408</v>
      </c>
      <c r="D275" s="203" t="s">
        <v>134</v>
      </c>
      <c r="E275" s="204" t="s">
        <v>994</v>
      </c>
      <c r="F275" s="205" t="s">
        <v>995</v>
      </c>
      <c r="G275" s="206" t="s">
        <v>173</v>
      </c>
      <c r="H275" s="207">
        <v>0.009</v>
      </c>
      <c r="I275" s="208"/>
      <c r="J275" s="209">
        <f>ROUND(I275*H275,2)</f>
        <v>0</v>
      </c>
      <c r="K275" s="205" t="s">
        <v>138</v>
      </c>
      <c r="L275" s="41"/>
      <c r="M275" s="210" t="s">
        <v>1</v>
      </c>
      <c r="N275" s="211" t="s">
        <v>39</v>
      </c>
      <c r="O275" s="77"/>
      <c r="P275" s="212">
        <f>O275*H275</f>
        <v>0</v>
      </c>
      <c r="Q275" s="212">
        <v>0</v>
      </c>
      <c r="R275" s="212">
        <f>Q275*H275</f>
        <v>0</v>
      </c>
      <c r="S275" s="212">
        <v>0</v>
      </c>
      <c r="T275" s="213">
        <f>S275*H275</f>
        <v>0</v>
      </c>
      <c r="AR275" s="15" t="s">
        <v>397</v>
      </c>
      <c r="AT275" s="15" t="s">
        <v>134</v>
      </c>
      <c r="AU275" s="15" t="s">
        <v>78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996</v>
      </c>
    </row>
    <row r="276" spans="2:47" s="1" customFormat="1" ht="12">
      <c r="B276" s="36"/>
      <c r="C276" s="37"/>
      <c r="D276" s="215" t="s">
        <v>141</v>
      </c>
      <c r="E276" s="37"/>
      <c r="F276" s="216" t="s">
        <v>997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78</v>
      </c>
    </row>
    <row r="277" spans="2:65" s="1" customFormat="1" ht="16.5" customHeight="1">
      <c r="B277" s="36"/>
      <c r="C277" s="203" t="s">
        <v>569</v>
      </c>
      <c r="D277" s="203" t="s">
        <v>134</v>
      </c>
      <c r="E277" s="204" t="s">
        <v>998</v>
      </c>
      <c r="F277" s="205" t="s">
        <v>999</v>
      </c>
      <c r="G277" s="206" t="s">
        <v>173</v>
      </c>
      <c r="H277" s="207">
        <v>0.009</v>
      </c>
      <c r="I277" s="208"/>
      <c r="J277" s="209">
        <f>ROUND(I277*H277,2)</f>
        <v>0</v>
      </c>
      <c r="K277" s="205" t="s">
        <v>138</v>
      </c>
      <c r="L277" s="41"/>
      <c r="M277" s="210" t="s">
        <v>1</v>
      </c>
      <c r="N277" s="211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397</v>
      </c>
      <c r="AT277" s="15" t="s">
        <v>134</v>
      </c>
      <c r="AU277" s="15" t="s">
        <v>78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1000</v>
      </c>
    </row>
    <row r="278" spans="2:47" s="1" customFormat="1" ht="12">
      <c r="B278" s="36"/>
      <c r="C278" s="37"/>
      <c r="D278" s="215" t="s">
        <v>141</v>
      </c>
      <c r="E278" s="37"/>
      <c r="F278" s="216" t="s">
        <v>1001</v>
      </c>
      <c r="G278" s="37"/>
      <c r="H278" s="37"/>
      <c r="I278" s="129"/>
      <c r="J278" s="37"/>
      <c r="K278" s="37"/>
      <c r="L278" s="41"/>
      <c r="M278" s="218"/>
      <c r="N278" s="219"/>
      <c r="O278" s="219"/>
      <c r="P278" s="219"/>
      <c r="Q278" s="219"/>
      <c r="R278" s="219"/>
      <c r="S278" s="219"/>
      <c r="T278" s="220"/>
      <c r="AT278" s="15" t="s">
        <v>141</v>
      </c>
      <c r="AU278" s="15" t="s">
        <v>78</v>
      </c>
    </row>
    <row r="279" spans="2:12" s="1" customFormat="1" ht="6.95" customHeight="1">
      <c r="B279" s="55"/>
      <c r="C279" s="56"/>
      <c r="D279" s="56"/>
      <c r="E279" s="56"/>
      <c r="F279" s="56"/>
      <c r="G279" s="56"/>
      <c r="H279" s="56"/>
      <c r="I279" s="153"/>
      <c r="J279" s="56"/>
      <c r="K279" s="56"/>
      <c r="L279" s="41"/>
    </row>
  </sheetData>
  <sheetProtection password="CAFF" sheet="1" objects="1" scenarios="1" formatColumns="0" formatRows="0" autoFilter="0"/>
  <autoFilter ref="C91:K278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87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1002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ROUND(J97,2)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ROUND((SUM(BE97:BE411)),2)</f>
        <v>0</v>
      </c>
      <c r="I33" s="142">
        <v>0.21</v>
      </c>
      <c r="J33" s="141">
        <f>ROUND(((SUM(BE97:BE411))*I33),2)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ROUND((SUM(BF97:BF411)),2)</f>
        <v>0</v>
      </c>
      <c r="I34" s="142">
        <v>0.15</v>
      </c>
      <c r="J34" s="141">
        <f>ROUND(((SUM(BF97:BF411))*I34),2)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ROUND((SUM(BG97:BG411)),2)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ROUND((SUM(BH97:BH411)),2)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ROUND((SUM(BI97:BI411)),2)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202003 - Ústav Lékařské biofyziky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J97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J98</f>
        <v>0</v>
      </c>
      <c r="K60" s="164"/>
      <c r="L60" s="169"/>
    </row>
    <row r="61" spans="2:12" s="8" customFormat="1" ht="19.9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J99</f>
        <v>0</v>
      </c>
      <c r="K61" s="171"/>
      <c r="L61" s="176"/>
    </row>
    <row r="62" spans="2:12" s="8" customFormat="1" ht="19.9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J112</f>
        <v>0</v>
      </c>
      <c r="K62" s="171"/>
      <c r="L62" s="176"/>
    </row>
    <row r="63" spans="2:12" s="8" customFormat="1" ht="19.9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J125</f>
        <v>0</v>
      </c>
      <c r="K63" s="171"/>
      <c r="L63" s="176"/>
    </row>
    <row r="64" spans="2:12" s="8" customFormat="1" ht="19.9" customHeight="1">
      <c r="B64" s="170"/>
      <c r="C64" s="171"/>
      <c r="D64" s="172" t="s">
        <v>1003</v>
      </c>
      <c r="E64" s="173"/>
      <c r="F64" s="173"/>
      <c r="G64" s="173"/>
      <c r="H64" s="173"/>
      <c r="I64" s="174"/>
      <c r="J64" s="175">
        <f>J135</f>
        <v>0</v>
      </c>
      <c r="K64" s="171"/>
      <c r="L64" s="176"/>
    </row>
    <row r="65" spans="2:12" s="7" customFormat="1" ht="24.95" customHeight="1">
      <c r="B65" s="163"/>
      <c r="C65" s="164"/>
      <c r="D65" s="165" t="s">
        <v>158</v>
      </c>
      <c r="E65" s="166"/>
      <c r="F65" s="166"/>
      <c r="G65" s="166"/>
      <c r="H65" s="166"/>
      <c r="I65" s="167"/>
      <c r="J65" s="168">
        <f>J140</f>
        <v>0</v>
      </c>
      <c r="K65" s="164"/>
      <c r="L65" s="169"/>
    </row>
    <row r="66" spans="2:12" s="8" customFormat="1" ht="19.9" customHeight="1">
      <c r="B66" s="170"/>
      <c r="C66" s="171"/>
      <c r="D66" s="172" t="s">
        <v>1004</v>
      </c>
      <c r="E66" s="173"/>
      <c r="F66" s="173"/>
      <c r="G66" s="173"/>
      <c r="H66" s="173"/>
      <c r="I66" s="174"/>
      <c r="J66" s="175">
        <f>J141</f>
        <v>0</v>
      </c>
      <c r="K66" s="171"/>
      <c r="L66" s="176"/>
    </row>
    <row r="67" spans="2:12" s="8" customFormat="1" ht="19.9" customHeight="1">
      <c r="B67" s="170"/>
      <c r="C67" s="171"/>
      <c r="D67" s="172" t="s">
        <v>1005</v>
      </c>
      <c r="E67" s="173"/>
      <c r="F67" s="173"/>
      <c r="G67" s="173"/>
      <c r="H67" s="173"/>
      <c r="I67" s="174"/>
      <c r="J67" s="175">
        <f>J154</f>
        <v>0</v>
      </c>
      <c r="K67" s="171"/>
      <c r="L67" s="176"/>
    </row>
    <row r="68" spans="2:12" s="8" customFormat="1" ht="19.9" customHeight="1">
      <c r="B68" s="170"/>
      <c r="C68" s="171"/>
      <c r="D68" s="172" t="s">
        <v>1006</v>
      </c>
      <c r="E68" s="173"/>
      <c r="F68" s="173"/>
      <c r="G68" s="173"/>
      <c r="H68" s="173"/>
      <c r="I68" s="174"/>
      <c r="J68" s="175">
        <f>J191</f>
        <v>0</v>
      </c>
      <c r="K68" s="171"/>
      <c r="L68" s="176"/>
    </row>
    <row r="69" spans="2:12" s="8" customFormat="1" ht="19.9" customHeight="1">
      <c r="B69" s="170"/>
      <c r="C69" s="171"/>
      <c r="D69" s="172" t="s">
        <v>160</v>
      </c>
      <c r="E69" s="173"/>
      <c r="F69" s="173"/>
      <c r="G69" s="173"/>
      <c r="H69" s="173"/>
      <c r="I69" s="174"/>
      <c r="J69" s="175">
        <f>J202</f>
        <v>0</v>
      </c>
      <c r="K69" s="171"/>
      <c r="L69" s="176"/>
    </row>
    <row r="70" spans="2:12" s="8" customFormat="1" ht="19.9" customHeight="1">
      <c r="B70" s="170"/>
      <c r="C70" s="171"/>
      <c r="D70" s="172" t="s">
        <v>161</v>
      </c>
      <c r="E70" s="173"/>
      <c r="F70" s="173"/>
      <c r="G70" s="173"/>
      <c r="H70" s="173"/>
      <c r="I70" s="174"/>
      <c r="J70" s="175">
        <f>J248</f>
        <v>0</v>
      </c>
      <c r="K70" s="171"/>
      <c r="L70" s="176"/>
    </row>
    <row r="71" spans="2:12" s="8" customFormat="1" ht="19.9" customHeight="1">
      <c r="B71" s="170"/>
      <c r="C71" s="171"/>
      <c r="D71" s="172" t="s">
        <v>162</v>
      </c>
      <c r="E71" s="173"/>
      <c r="F71" s="173"/>
      <c r="G71" s="173"/>
      <c r="H71" s="173"/>
      <c r="I71" s="174"/>
      <c r="J71" s="175">
        <f>J272</f>
        <v>0</v>
      </c>
      <c r="K71" s="171"/>
      <c r="L71" s="176"/>
    </row>
    <row r="72" spans="2:12" s="8" customFormat="1" ht="19.9" customHeight="1">
      <c r="B72" s="170"/>
      <c r="C72" s="171"/>
      <c r="D72" s="172" t="s">
        <v>1007</v>
      </c>
      <c r="E72" s="173"/>
      <c r="F72" s="173"/>
      <c r="G72" s="173"/>
      <c r="H72" s="173"/>
      <c r="I72" s="174"/>
      <c r="J72" s="175">
        <f>J287</f>
        <v>0</v>
      </c>
      <c r="K72" s="171"/>
      <c r="L72" s="176"/>
    </row>
    <row r="73" spans="2:12" s="8" customFormat="1" ht="19.9" customHeight="1">
      <c r="B73" s="170"/>
      <c r="C73" s="171"/>
      <c r="D73" s="172" t="s">
        <v>163</v>
      </c>
      <c r="E73" s="173"/>
      <c r="F73" s="173"/>
      <c r="G73" s="173"/>
      <c r="H73" s="173"/>
      <c r="I73" s="174"/>
      <c r="J73" s="175">
        <f>J291</f>
        <v>0</v>
      </c>
      <c r="K73" s="171"/>
      <c r="L73" s="176"/>
    </row>
    <row r="74" spans="2:12" s="8" customFormat="1" ht="19.9" customHeight="1">
      <c r="B74" s="170"/>
      <c r="C74" s="171"/>
      <c r="D74" s="172" t="s">
        <v>1008</v>
      </c>
      <c r="E74" s="173"/>
      <c r="F74" s="173"/>
      <c r="G74" s="173"/>
      <c r="H74" s="173"/>
      <c r="I74" s="174"/>
      <c r="J74" s="175">
        <f>J330</f>
        <v>0</v>
      </c>
      <c r="K74" s="171"/>
      <c r="L74" s="176"/>
    </row>
    <row r="75" spans="2:12" s="8" customFormat="1" ht="19.9" customHeight="1">
      <c r="B75" s="170"/>
      <c r="C75" s="171"/>
      <c r="D75" s="172" t="s">
        <v>165</v>
      </c>
      <c r="E75" s="173"/>
      <c r="F75" s="173"/>
      <c r="G75" s="173"/>
      <c r="H75" s="173"/>
      <c r="I75" s="174"/>
      <c r="J75" s="175">
        <f>J358</f>
        <v>0</v>
      </c>
      <c r="K75" s="171"/>
      <c r="L75" s="176"/>
    </row>
    <row r="76" spans="2:12" s="8" customFormat="1" ht="19.9" customHeight="1">
      <c r="B76" s="170"/>
      <c r="C76" s="171"/>
      <c r="D76" s="172" t="s">
        <v>166</v>
      </c>
      <c r="E76" s="173"/>
      <c r="F76" s="173"/>
      <c r="G76" s="173"/>
      <c r="H76" s="173"/>
      <c r="I76" s="174"/>
      <c r="J76" s="175">
        <f>J379</f>
        <v>0</v>
      </c>
      <c r="K76" s="171"/>
      <c r="L76" s="176"/>
    </row>
    <row r="77" spans="2:12" s="8" customFormat="1" ht="19.9" customHeight="1">
      <c r="B77" s="170"/>
      <c r="C77" s="171"/>
      <c r="D77" s="172" t="s">
        <v>754</v>
      </c>
      <c r="E77" s="173"/>
      <c r="F77" s="173"/>
      <c r="G77" s="173"/>
      <c r="H77" s="173"/>
      <c r="I77" s="174"/>
      <c r="J77" s="175">
        <f>J409</f>
        <v>0</v>
      </c>
      <c r="K77" s="171"/>
      <c r="L77" s="176"/>
    </row>
    <row r="78" spans="2:12" s="1" customFormat="1" ht="21.8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pans="2:12" s="1" customFormat="1" ht="6.95" customHeight="1">
      <c r="B79" s="55"/>
      <c r="C79" s="56"/>
      <c r="D79" s="56"/>
      <c r="E79" s="56"/>
      <c r="F79" s="56"/>
      <c r="G79" s="56"/>
      <c r="H79" s="56"/>
      <c r="I79" s="153"/>
      <c r="J79" s="56"/>
      <c r="K79" s="56"/>
      <c r="L79" s="41"/>
    </row>
    <row r="83" spans="2:12" s="1" customFormat="1" ht="6.95" customHeight="1">
      <c r="B83" s="57"/>
      <c r="C83" s="58"/>
      <c r="D83" s="58"/>
      <c r="E83" s="58"/>
      <c r="F83" s="58"/>
      <c r="G83" s="58"/>
      <c r="H83" s="58"/>
      <c r="I83" s="156"/>
      <c r="J83" s="58"/>
      <c r="K83" s="58"/>
      <c r="L83" s="41"/>
    </row>
    <row r="84" spans="2:12" s="1" customFormat="1" ht="24.95" customHeight="1">
      <c r="B84" s="36"/>
      <c r="C84" s="21" t="s">
        <v>115</v>
      </c>
      <c r="D84" s="37"/>
      <c r="E84" s="37"/>
      <c r="F84" s="37"/>
      <c r="G84" s="37"/>
      <c r="H84" s="37"/>
      <c r="I84" s="129"/>
      <c r="J84" s="37"/>
      <c r="K84" s="37"/>
      <c r="L84" s="41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pans="2:12" s="1" customFormat="1" ht="12" customHeight="1">
      <c r="B86" s="36"/>
      <c r="C86" s="30" t="s">
        <v>16</v>
      </c>
      <c r="D86" s="37"/>
      <c r="E86" s="37"/>
      <c r="F86" s="37"/>
      <c r="G86" s="37"/>
      <c r="H86" s="37"/>
      <c r="I86" s="129"/>
      <c r="J86" s="37"/>
      <c r="K86" s="37"/>
      <c r="L86" s="41"/>
    </row>
    <row r="87" spans="2:12" s="1" customFormat="1" ht="16.5" customHeight="1">
      <c r="B87" s="36"/>
      <c r="C87" s="37"/>
      <c r="D87" s="37"/>
      <c r="E87" s="157" t="str">
        <f>E7</f>
        <v>Stavební úpravy - požadavky 2020</v>
      </c>
      <c r="F87" s="30"/>
      <c r="G87" s="30"/>
      <c r="H87" s="30"/>
      <c r="I87" s="129"/>
      <c r="J87" s="37"/>
      <c r="K87" s="37"/>
      <c r="L87" s="41"/>
    </row>
    <row r="88" spans="2:12" s="1" customFormat="1" ht="12" customHeight="1">
      <c r="B88" s="36"/>
      <c r="C88" s="30" t="s">
        <v>104</v>
      </c>
      <c r="D88" s="37"/>
      <c r="E88" s="37"/>
      <c r="F88" s="37"/>
      <c r="G88" s="37"/>
      <c r="H88" s="37"/>
      <c r="I88" s="129"/>
      <c r="J88" s="37"/>
      <c r="K88" s="37"/>
      <c r="L88" s="41"/>
    </row>
    <row r="89" spans="2:12" s="1" customFormat="1" ht="16.5" customHeight="1">
      <c r="B89" s="36"/>
      <c r="C89" s="37"/>
      <c r="D89" s="37"/>
      <c r="E89" s="62" t="str">
        <f>E9</f>
        <v>202003 - Ústav Lékařské biofyziky</v>
      </c>
      <c r="F89" s="37"/>
      <c r="G89" s="37"/>
      <c r="H89" s="37"/>
      <c r="I89" s="129"/>
      <c r="J89" s="37"/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29"/>
      <c r="J90" s="37"/>
      <c r="K90" s="37"/>
      <c r="L90" s="41"/>
    </row>
    <row r="91" spans="2:12" s="1" customFormat="1" ht="12" customHeight="1">
      <c r="B91" s="36"/>
      <c r="C91" s="30" t="s">
        <v>20</v>
      </c>
      <c r="D91" s="37"/>
      <c r="E91" s="37"/>
      <c r="F91" s="25" t="str">
        <f>F12</f>
        <v>Šimkova ul.</v>
      </c>
      <c r="G91" s="37"/>
      <c r="H91" s="37"/>
      <c r="I91" s="131" t="s">
        <v>22</v>
      </c>
      <c r="J91" s="65" t="str">
        <f>IF(J12="","",J12)</f>
        <v>20. 4. 2020</v>
      </c>
      <c r="K91" s="37"/>
      <c r="L91" s="41"/>
    </row>
    <row r="92" spans="2:12" s="1" customFormat="1" ht="6.95" customHeight="1">
      <c r="B92" s="36"/>
      <c r="C92" s="37"/>
      <c r="D92" s="37"/>
      <c r="E92" s="37"/>
      <c r="F92" s="37"/>
      <c r="G92" s="37"/>
      <c r="H92" s="37"/>
      <c r="I92" s="129"/>
      <c r="J92" s="37"/>
      <c r="K92" s="37"/>
      <c r="L92" s="41"/>
    </row>
    <row r="93" spans="2:12" s="1" customFormat="1" ht="13.65" customHeight="1">
      <c r="B93" s="36"/>
      <c r="C93" s="30" t="s">
        <v>24</v>
      </c>
      <c r="D93" s="37"/>
      <c r="E93" s="37"/>
      <c r="F93" s="25" t="str">
        <f>E15</f>
        <v xml:space="preserve"> </v>
      </c>
      <c r="G93" s="37"/>
      <c r="H93" s="37"/>
      <c r="I93" s="131" t="s">
        <v>30</v>
      </c>
      <c r="J93" s="34" t="str">
        <f>E21</f>
        <v xml:space="preserve"> </v>
      </c>
      <c r="K93" s="37"/>
      <c r="L93" s="41"/>
    </row>
    <row r="94" spans="2:12" s="1" customFormat="1" ht="13.65" customHeight="1">
      <c r="B94" s="36"/>
      <c r="C94" s="30" t="s">
        <v>28</v>
      </c>
      <c r="D94" s="37"/>
      <c r="E94" s="37"/>
      <c r="F94" s="25" t="str">
        <f>IF(E18="","",E18)</f>
        <v>Vyplň údaj</v>
      </c>
      <c r="G94" s="37"/>
      <c r="H94" s="37"/>
      <c r="I94" s="131" t="s">
        <v>32</v>
      </c>
      <c r="J94" s="34" t="str">
        <f>E24</f>
        <v xml:space="preserve"> </v>
      </c>
      <c r="K94" s="3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29"/>
      <c r="J95" s="37"/>
      <c r="K95" s="37"/>
      <c r="L95" s="41"/>
    </row>
    <row r="96" spans="2:20" s="9" customFormat="1" ht="29.25" customHeight="1">
      <c r="B96" s="177"/>
      <c r="C96" s="178" t="s">
        <v>116</v>
      </c>
      <c r="D96" s="179" t="s">
        <v>53</v>
      </c>
      <c r="E96" s="179" t="s">
        <v>49</v>
      </c>
      <c r="F96" s="179" t="s">
        <v>50</v>
      </c>
      <c r="G96" s="179" t="s">
        <v>117</v>
      </c>
      <c r="H96" s="179" t="s">
        <v>118</v>
      </c>
      <c r="I96" s="180" t="s">
        <v>119</v>
      </c>
      <c r="J96" s="179" t="s">
        <v>108</v>
      </c>
      <c r="K96" s="181" t="s">
        <v>120</v>
      </c>
      <c r="L96" s="182"/>
      <c r="M96" s="86" t="s">
        <v>1</v>
      </c>
      <c r="N96" s="87" t="s">
        <v>38</v>
      </c>
      <c r="O96" s="87" t="s">
        <v>121</v>
      </c>
      <c r="P96" s="87" t="s">
        <v>122</v>
      </c>
      <c r="Q96" s="87" t="s">
        <v>123</v>
      </c>
      <c r="R96" s="87" t="s">
        <v>124</v>
      </c>
      <c r="S96" s="87" t="s">
        <v>125</v>
      </c>
      <c r="T96" s="88" t="s">
        <v>126</v>
      </c>
    </row>
    <row r="97" spans="2:63" s="1" customFormat="1" ht="22.8" customHeight="1">
      <c r="B97" s="36"/>
      <c r="C97" s="93" t="s">
        <v>127</v>
      </c>
      <c r="D97" s="37"/>
      <c r="E97" s="37"/>
      <c r="F97" s="37"/>
      <c r="G97" s="37"/>
      <c r="H97" s="37"/>
      <c r="I97" s="129"/>
      <c r="J97" s="183">
        <f>BK97</f>
        <v>0</v>
      </c>
      <c r="K97" s="37"/>
      <c r="L97" s="41"/>
      <c r="M97" s="89"/>
      <c r="N97" s="90"/>
      <c r="O97" s="90"/>
      <c r="P97" s="184">
        <f>P98+P140</f>
        <v>0</v>
      </c>
      <c r="Q97" s="90"/>
      <c r="R97" s="184">
        <f>R98+R140</f>
        <v>2.24562586</v>
      </c>
      <c r="S97" s="90"/>
      <c r="T97" s="185">
        <f>T98+T140</f>
        <v>7.7325310200000015</v>
      </c>
      <c r="AT97" s="15" t="s">
        <v>67</v>
      </c>
      <c r="AU97" s="15" t="s">
        <v>110</v>
      </c>
      <c r="BK97" s="186">
        <f>BK98+BK140</f>
        <v>0</v>
      </c>
    </row>
    <row r="98" spans="2:63" s="10" customFormat="1" ht="25.9" customHeight="1">
      <c r="B98" s="187"/>
      <c r="C98" s="188"/>
      <c r="D98" s="189" t="s">
        <v>67</v>
      </c>
      <c r="E98" s="190" t="s">
        <v>167</v>
      </c>
      <c r="F98" s="190" t="s">
        <v>168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P99+P112+P125+P135</f>
        <v>0</v>
      </c>
      <c r="Q98" s="195"/>
      <c r="R98" s="196">
        <f>R99+R112+R125+R135</f>
        <v>0.36625955999999993</v>
      </c>
      <c r="S98" s="195"/>
      <c r="T98" s="197">
        <f>T99+T112+T125+T135</f>
        <v>6.735000000000001</v>
      </c>
      <c r="AR98" s="198" t="s">
        <v>76</v>
      </c>
      <c r="AT98" s="199" t="s">
        <v>67</v>
      </c>
      <c r="AU98" s="199" t="s">
        <v>68</v>
      </c>
      <c r="AY98" s="198" t="s">
        <v>130</v>
      </c>
      <c r="BK98" s="200">
        <f>BK99+BK112+BK125+BK135</f>
        <v>0</v>
      </c>
    </row>
    <row r="99" spans="2:63" s="10" customFormat="1" ht="22.8" customHeight="1">
      <c r="B99" s="187"/>
      <c r="C99" s="188"/>
      <c r="D99" s="189" t="s">
        <v>67</v>
      </c>
      <c r="E99" s="201" t="s">
        <v>212</v>
      </c>
      <c r="F99" s="201" t="s">
        <v>213</v>
      </c>
      <c r="G99" s="188"/>
      <c r="H99" s="188"/>
      <c r="I99" s="191"/>
      <c r="J99" s="202">
        <f>BK99</f>
        <v>0</v>
      </c>
      <c r="K99" s="188"/>
      <c r="L99" s="193"/>
      <c r="M99" s="194"/>
      <c r="N99" s="195"/>
      <c r="O99" s="195"/>
      <c r="P99" s="196">
        <f>SUM(P100:P111)</f>
        <v>0</v>
      </c>
      <c r="Q99" s="195"/>
      <c r="R99" s="196">
        <f>SUM(R100:R111)</f>
        <v>0.36625955999999993</v>
      </c>
      <c r="S99" s="195"/>
      <c r="T99" s="197">
        <f>SUM(T100:T111)</f>
        <v>0.057</v>
      </c>
      <c r="AR99" s="198" t="s">
        <v>76</v>
      </c>
      <c r="AT99" s="199" t="s">
        <v>67</v>
      </c>
      <c r="AU99" s="199" t="s">
        <v>76</v>
      </c>
      <c r="AY99" s="198" t="s">
        <v>130</v>
      </c>
      <c r="BK99" s="200">
        <f>SUM(BK100:BK111)</f>
        <v>0</v>
      </c>
    </row>
    <row r="100" spans="2:65" s="1" customFormat="1" ht="16.5" customHeight="1">
      <c r="B100" s="36"/>
      <c r="C100" s="203" t="s">
        <v>731</v>
      </c>
      <c r="D100" s="203" t="s">
        <v>134</v>
      </c>
      <c r="E100" s="204" t="s">
        <v>1009</v>
      </c>
      <c r="F100" s="205" t="s">
        <v>1010</v>
      </c>
      <c r="G100" s="206" t="s">
        <v>186</v>
      </c>
      <c r="H100" s="207">
        <v>28.5</v>
      </c>
      <c r="I100" s="208"/>
      <c r="J100" s="209">
        <f>ROUND(I100*H100,2)</f>
        <v>0</v>
      </c>
      <c r="K100" s="205" t="s">
        <v>138</v>
      </c>
      <c r="L100" s="41"/>
      <c r="M100" s="210" t="s">
        <v>1</v>
      </c>
      <c r="N100" s="211" t="s">
        <v>39</v>
      </c>
      <c r="O100" s="77"/>
      <c r="P100" s="212">
        <f>O100*H100</f>
        <v>0</v>
      </c>
      <c r="Q100" s="212">
        <v>0.00022</v>
      </c>
      <c r="R100" s="212">
        <f>Q100*H100</f>
        <v>0.00627</v>
      </c>
      <c r="S100" s="212">
        <v>0.002</v>
      </c>
      <c r="T100" s="213">
        <f>S100*H100</f>
        <v>0.057</v>
      </c>
      <c r="AR100" s="15" t="s">
        <v>174</v>
      </c>
      <c r="AT100" s="15" t="s">
        <v>134</v>
      </c>
      <c r="AU100" s="15" t="s">
        <v>78</v>
      </c>
      <c r="AY100" s="15" t="s">
        <v>130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76</v>
      </c>
      <c r="BK100" s="214">
        <f>ROUND(I100*H100,2)</f>
        <v>0</v>
      </c>
      <c r="BL100" s="15" t="s">
        <v>174</v>
      </c>
      <c r="BM100" s="15" t="s">
        <v>1011</v>
      </c>
    </row>
    <row r="101" spans="2:47" s="1" customFormat="1" ht="12">
      <c r="B101" s="36"/>
      <c r="C101" s="37"/>
      <c r="D101" s="215" t="s">
        <v>141</v>
      </c>
      <c r="E101" s="37"/>
      <c r="F101" s="216" t="s">
        <v>1012</v>
      </c>
      <c r="G101" s="37"/>
      <c r="H101" s="37"/>
      <c r="I101" s="129"/>
      <c r="J101" s="37"/>
      <c r="K101" s="37"/>
      <c r="L101" s="41"/>
      <c r="M101" s="217"/>
      <c r="N101" s="77"/>
      <c r="O101" s="77"/>
      <c r="P101" s="77"/>
      <c r="Q101" s="77"/>
      <c r="R101" s="77"/>
      <c r="S101" s="77"/>
      <c r="T101" s="78"/>
      <c r="AT101" s="15" t="s">
        <v>141</v>
      </c>
      <c r="AU101" s="15" t="s">
        <v>78</v>
      </c>
    </row>
    <row r="102" spans="2:65" s="1" customFormat="1" ht="16.5" customHeight="1">
      <c r="B102" s="36"/>
      <c r="C102" s="203" t="s">
        <v>721</v>
      </c>
      <c r="D102" s="203" t="s">
        <v>134</v>
      </c>
      <c r="E102" s="204" t="s">
        <v>1013</v>
      </c>
      <c r="F102" s="205" t="s">
        <v>1014</v>
      </c>
      <c r="G102" s="206" t="s">
        <v>289</v>
      </c>
      <c r="H102" s="207">
        <v>0.096</v>
      </c>
      <c r="I102" s="208"/>
      <c r="J102" s="209">
        <f>ROUND(I102*H102,2)</f>
        <v>0</v>
      </c>
      <c r="K102" s="205" t="s">
        <v>138</v>
      </c>
      <c r="L102" s="41"/>
      <c r="M102" s="210" t="s">
        <v>1</v>
      </c>
      <c r="N102" s="211" t="s">
        <v>39</v>
      </c>
      <c r="O102" s="77"/>
      <c r="P102" s="212">
        <f>O102*H102</f>
        <v>0</v>
      </c>
      <c r="Q102" s="212">
        <v>2.25634</v>
      </c>
      <c r="R102" s="212">
        <f>Q102*H102</f>
        <v>0.21660864</v>
      </c>
      <c r="S102" s="212">
        <v>0</v>
      </c>
      <c r="T102" s="213">
        <f>S102*H102</f>
        <v>0</v>
      </c>
      <c r="AR102" s="15" t="s">
        <v>174</v>
      </c>
      <c r="AT102" s="15" t="s">
        <v>134</v>
      </c>
      <c r="AU102" s="15" t="s">
        <v>78</v>
      </c>
      <c r="AY102" s="15" t="s">
        <v>130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5" t="s">
        <v>76</v>
      </c>
      <c r="BK102" s="214">
        <f>ROUND(I102*H102,2)</f>
        <v>0</v>
      </c>
      <c r="BL102" s="15" t="s">
        <v>174</v>
      </c>
      <c r="BM102" s="15" t="s">
        <v>1015</v>
      </c>
    </row>
    <row r="103" spans="2:47" s="1" customFormat="1" ht="12">
      <c r="B103" s="36"/>
      <c r="C103" s="37"/>
      <c r="D103" s="215" t="s">
        <v>141</v>
      </c>
      <c r="E103" s="37"/>
      <c r="F103" s="216" t="s">
        <v>1016</v>
      </c>
      <c r="G103" s="37"/>
      <c r="H103" s="37"/>
      <c r="I103" s="129"/>
      <c r="J103" s="37"/>
      <c r="K103" s="37"/>
      <c r="L103" s="41"/>
      <c r="M103" s="217"/>
      <c r="N103" s="77"/>
      <c r="O103" s="77"/>
      <c r="P103" s="77"/>
      <c r="Q103" s="77"/>
      <c r="R103" s="77"/>
      <c r="S103" s="77"/>
      <c r="T103" s="78"/>
      <c r="AT103" s="15" t="s">
        <v>141</v>
      </c>
      <c r="AU103" s="15" t="s">
        <v>78</v>
      </c>
    </row>
    <row r="104" spans="2:51" s="11" customFormat="1" ht="12">
      <c r="B104" s="231"/>
      <c r="C104" s="232"/>
      <c r="D104" s="215" t="s">
        <v>189</v>
      </c>
      <c r="E104" s="233" t="s">
        <v>1</v>
      </c>
      <c r="F104" s="234" t="s">
        <v>1017</v>
      </c>
      <c r="G104" s="232"/>
      <c r="H104" s="235">
        <v>0.096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189</v>
      </c>
      <c r="AU104" s="241" t="s">
        <v>78</v>
      </c>
      <c r="AV104" s="11" t="s">
        <v>78</v>
      </c>
      <c r="AW104" s="11" t="s">
        <v>31</v>
      </c>
      <c r="AX104" s="11" t="s">
        <v>76</v>
      </c>
      <c r="AY104" s="241" t="s">
        <v>130</v>
      </c>
    </row>
    <row r="105" spans="2:65" s="1" customFormat="1" ht="16.5" customHeight="1">
      <c r="B105" s="36"/>
      <c r="C105" s="203" t="s">
        <v>726</v>
      </c>
      <c r="D105" s="203" t="s">
        <v>134</v>
      </c>
      <c r="E105" s="204" t="s">
        <v>1018</v>
      </c>
      <c r="F105" s="205" t="s">
        <v>1019</v>
      </c>
      <c r="G105" s="206" t="s">
        <v>289</v>
      </c>
      <c r="H105" s="207">
        <v>0.038</v>
      </c>
      <c r="I105" s="208"/>
      <c r="J105" s="209">
        <f>ROUND(I105*H105,2)</f>
        <v>0</v>
      </c>
      <c r="K105" s="205" t="s">
        <v>138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2.25634</v>
      </c>
      <c r="R105" s="212">
        <f>Q105*H105</f>
        <v>0.08574091999999998</v>
      </c>
      <c r="S105" s="212">
        <v>0</v>
      </c>
      <c r="T105" s="213">
        <f>S105*H105</f>
        <v>0</v>
      </c>
      <c r="AR105" s="15" t="s">
        <v>174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174</v>
      </c>
      <c r="BM105" s="15" t="s">
        <v>1020</v>
      </c>
    </row>
    <row r="106" spans="2:47" s="1" customFormat="1" ht="12">
      <c r="B106" s="36"/>
      <c r="C106" s="37"/>
      <c r="D106" s="215" t="s">
        <v>141</v>
      </c>
      <c r="E106" s="37"/>
      <c r="F106" s="216" t="s">
        <v>1021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pans="2:51" s="11" customFormat="1" ht="12">
      <c r="B107" s="231"/>
      <c r="C107" s="232"/>
      <c r="D107" s="215" t="s">
        <v>189</v>
      </c>
      <c r="E107" s="233" t="s">
        <v>1</v>
      </c>
      <c r="F107" s="234" t="s">
        <v>1022</v>
      </c>
      <c r="G107" s="232"/>
      <c r="H107" s="235">
        <v>0.038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189</v>
      </c>
      <c r="AU107" s="241" t="s">
        <v>78</v>
      </c>
      <c r="AV107" s="11" t="s">
        <v>78</v>
      </c>
      <c r="AW107" s="11" t="s">
        <v>31</v>
      </c>
      <c r="AX107" s="11" t="s">
        <v>76</v>
      </c>
      <c r="AY107" s="241" t="s">
        <v>130</v>
      </c>
    </row>
    <row r="108" spans="2:65" s="1" customFormat="1" ht="16.5" customHeight="1">
      <c r="B108" s="36"/>
      <c r="C108" s="203" t="s">
        <v>506</v>
      </c>
      <c r="D108" s="203" t="s">
        <v>134</v>
      </c>
      <c r="E108" s="204" t="s">
        <v>256</v>
      </c>
      <c r="F108" s="205" t="s">
        <v>257</v>
      </c>
      <c r="G108" s="206" t="s">
        <v>258</v>
      </c>
      <c r="H108" s="207">
        <v>1</v>
      </c>
      <c r="I108" s="208"/>
      <c r="J108" s="209">
        <f>ROUND(I108*H108,2)</f>
        <v>0</v>
      </c>
      <c r="K108" s="205" t="s">
        <v>138</v>
      </c>
      <c r="L108" s="41"/>
      <c r="M108" s="210" t="s">
        <v>1</v>
      </c>
      <c r="N108" s="211" t="s">
        <v>39</v>
      </c>
      <c r="O108" s="77"/>
      <c r="P108" s="212">
        <f>O108*H108</f>
        <v>0</v>
      </c>
      <c r="Q108" s="212">
        <v>0.04684</v>
      </c>
      <c r="R108" s="212">
        <f>Q108*H108</f>
        <v>0.04684</v>
      </c>
      <c r="S108" s="212">
        <v>0</v>
      </c>
      <c r="T108" s="213">
        <f>S108*H108</f>
        <v>0</v>
      </c>
      <c r="AR108" s="15" t="s">
        <v>174</v>
      </c>
      <c r="AT108" s="15" t="s">
        <v>134</v>
      </c>
      <c r="AU108" s="15" t="s">
        <v>78</v>
      </c>
      <c r="AY108" s="15" t="s">
        <v>130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76</v>
      </c>
      <c r="BK108" s="214">
        <f>ROUND(I108*H108,2)</f>
        <v>0</v>
      </c>
      <c r="BL108" s="15" t="s">
        <v>174</v>
      </c>
      <c r="BM108" s="15" t="s">
        <v>1023</v>
      </c>
    </row>
    <row r="109" spans="2:47" s="1" customFormat="1" ht="12">
      <c r="B109" s="36"/>
      <c r="C109" s="37"/>
      <c r="D109" s="215" t="s">
        <v>141</v>
      </c>
      <c r="E109" s="37"/>
      <c r="F109" s="216" t="s">
        <v>260</v>
      </c>
      <c r="G109" s="37"/>
      <c r="H109" s="37"/>
      <c r="I109" s="129"/>
      <c r="J109" s="37"/>
      <c r="K109" s="37"/>
      <c r="L109" s="41"/>
      <c r="M109" s="217"/>
      <c r="N109" s="77"/>
      <c r="O109" s="77"/>
      <c r="P109" s="77"/>
      <c r="Q109" s="77"/>
      <c r="R109" s="77"/>
      <c r="S109" s="77"/>
      <c r="T109" s="78"/>
      <c r="AT109" s="15" t="s">
        <v>141</v>
      </c>
      <c r="AU109" s="15" t="s">
        <v>78</v>
      </c>
    </row>
    <row r="110" spans="2:65" s="1" customFormat="1" ht="16.5" customHeight="1">
      <c r="B110" s="36"/>
      <c r="C110" s="221" t="s">
        <v>516</v>
      </c>
      <c r="D110" s="221" t="s">
        <v>178</v>
      </c>
      <c r="E110" s="222" t="s">
        <v>265</v>
      </c>
      <c r="F110" s="223" t="s">
        <v>266</v>
      </c>
      <c r="G110" s="224" t="s">
        <v>258</v>
      </c>
      <c r="H110" s="225">
        <v>1</v>
      </c>
      <c r="I110" s="226"/>
      <c r="J110" s="227">
        <f>ROUND(I110*H110,2)</f>
        <v>0</v>
      </c>
      <c r="K110" s="223" t="s">
        <v>138</v>
      </c>
      <c r="L110" s="228"/>
      <c r="M110" s="229" t="s">
        <v>1</v>
      </c>
      <c r="N110" s="230" t="s">
        <v>39</v>
      </c>
      <c r="O110" s="77"/>
      <c r="P110" s="212">
        <f>O110*H110</f>
        <v>0</v>
      </c>
      <c r="Q110" s="212">
        <v>0.0108</v>
      </c>
      <c r="R110" s="212">
        <f>Q110*H110</f>
        <v>0.0108</v>
      </c>
      <c r="S110" s="212">
        <v>0</v>
      </c>
      <c r="T110" s="213">
        <f>S110*H110</f>
        <v>0</v>
      </c>
      <c r="AR110" s="15" t="s">
        <v>181</v>
      </c>
      <c r="AT110" s="15" t="s">
        <v>178</v>
      </c>
      <c r="AU110" s="15" t="s">
        <v>78</v>
      </c>
      <c r="AY110" s="15" t="s">
        <v>130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174</v>
      </c>
      <c r="BM110" s="15" t="s">
        <v>1024</v>
      </c>
    </row>
    <row r="111" spans="2:47" s="1" customFormat="1" ht="12">
      <c r="B111" s="36"/>
      <c r="C111" s="37"/>
      <c r="D111" s="215" t="s">
        <v>141</v>
      </c>
      <c r="E111" s="37"/>
      <c r="F111" s="216" t="s">
        <v>266</v>
      </c>
      <c r="G111" s="37"/>
      <c r="H111" s="37"/>
      <c r="I111" s="129"/>
      <c r="J111" s="37"/>
      <c r="K111" s="37"/>
      <c r="L111" s="41"/>
      <c r="M111" s="217"/>
      <c r="N111" s="77"/>
      <c r="O111" s="77"/>
      <c r="P111" s="77"/>
      <c r="Q111" s="77"/>
      <c r="R111" s="77"/>
      <c r="S111" s="77"/>
      <c r="T111" s="78"/>
      <c r="AT111" s="15" t="s">
        <v>141</v>
      </c>
      <c r="AU111" s="15" t="s">
        <v>78</v>
      </c>
    </row>
    <row r="112" spans="2:63" s="10" customFormat="1" ht="22.8" customHeight="1">
      <c r="B112" s="187"/>
      <c r="C112" s="188"/>
      <c r="D112" s="189" t="s">
        <v>67</v>
      </c>
      <c r="E112" s="201" t="s">
        <v>273</v>
      </c>
      <c r="F112" s="201" t="s">
        <v>274</v>
      </c>
      <c r="G112" s="188"/>
      <c r="H112" s="188"/>
      <c r="I112" s="191"/>
      <c r="J112" s="202">
        <f>BK112</f>
        <v>0</v>
      </c>
      <c r="K112" s="188"/>
      <c r="L112" s="193"/>
      <c r="M112" s="194"/>
      <c r="N112" s="195"/>
      <c r="O112" s="195"/>
      <c r="P112" s="196">
        <f>SUM(P113:P124)</f>
        <v>0</v>
      </c>
      <c r="Q112" s="195"/>
      <c r="R112" s="196">
        <f>SUM(R113:R124)</f>
        <v>0</v>
      </c>
      <c r="S112" s="195"/>
      <c r="T112" s="197">
        <f>SUM(T113:T124)</f>
        <v>6.678000000000001</v>
      </c>
      <c r="AR112" s="198" t="s">
        <v>76</v>
      </c>
      <c r="AT112" s="199" t="s">
        <v>67</v>
      </c>
      <c r="AU112" s="199" t="s">
        <v>76</v>
      </c>
      <c r="AY112" s="198" t="s">
        <v>130</v>
      </c>
      <c r="BK112" s="200">
        <f>SUM(BK113:BK124)</f>
        <v>0</v>
      </c>
    </row>
    <row r="113" spans="2:65" s="1" customFormat="1" ht="16.5" customHeight="1">
      <c r="B113" s="36"/>
      <c r="C113" s="203" t="s">
        <v>273</v>
      </c>
      <c r="D113" s="203" t="s">
        <v>134</v>
      </c>
      <c r="E113" s="204" t="s">
        <v>1025</v>
      </c>
      <c r="F113" s="205" t="s">
        <v>1026</v>
      </c>
      <c r="G113" s="206" t="s">
        <v>186</v>
      </c>
      <c r="H113" s="207">
        <v>2</v>
      </c>
      <c r="I113" s="208"/>
      <c r="J113" s="209">
        <f>ROUND(I113*H113,2)</f>
        <v>0</v>
      </c>
      <c r="K113" s="205" t="s">
        <v>138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0.113</v>
      </c>
      <c r="T113" s="213">
        <f>S113*H113</f>
        <v>0.226</v>
      </c>
      <c r="AR113" s="15" t="s">
        <v>174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174</v>
      </c>
      <c r="BM113" s="15" t="s">
        <v>1027</v>
      </c>
    </row>
    <row r="114" spans="2:47" s="1" customFormat="1" ht="12">
      <c r="B114" s="36"/>
      <c r="C114" s="37"/>
      <c r="D114" s="215" t="s">
        <v>141</v>
      </c>
      <c r="E114" s="37"/>
      <c r="F114" s="216" t="s">
        <v>1028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pans="2:51" s="11" customFormat="1" ht="12">
      <c r="B115" s="231"/>
      <c r="C115" s="232"/>
      <c r="D115" s="215" t="s">
        <v>189</v>
      </c>
      <c r="E115" s="233" t="s">
        <v>1</v>
      </c>
      <c r="F115" s="234" t="s">
        <v>1029</v>
      </c>
      <c r="G115" s="232"/>
      <c r="H115" s="235">
        <v>2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189</v>
      </c>
      <c r="AU115" s="241" t="s">
        <v>78</v>
      </c>
      <c r="AV115" s="11" t="s">
        <v>78</v>
      </c>
      <c r="AW115" s="11" t="s">
        <v>31</v>
      </c>
      <c r="AX115" s="11" t="s">
        <v>76</v>
      </c>
      <c r="AY115" s="241" t="s">
        <v>130</v>
      </c>
    </row>
    <row r="116" spans="2:65" s="1" customFormat="1" ht="16.5" customHeight="1">
      <c r="B116" s="36"/>
      <c r="C116" s="203" t="s">
        <v>533</v>
      </c>
      <c r="D116" s="203" t="s">
        <v>134</v>
      </c>
      <c r="E116" s="204" t="s">
        <v>1030</v>
      </c>
      <c r="F116" s="205" t="s">
        <v>1031</v>
      </c>
      <c r="G116" s="206" t="s">
        <v>289</v>
      </c>
      <c r="H116" s="207">
        <v>1.24</v>
      </c>
      <c r="I116" s="208"/>
      <c r="J116" s="209">
        <f>ROUND(I116*H116,2)</f>
        <v>0</v>
      </c>
      <c r="K116" s="205" t="s">
        <v>1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2.1</v>
      </c>
      <c r="T116" s="213">
        <f>S116*H116</f>
        <v>2.604</v>
      </c>
      <c r="AR116" s="15" t="s">
        <v>174</v>
      </c>
      <c r="AT116" s="15" t="s">
        <v>134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174</v>
      </c>
      <c r="BM116" s="15" t="s">
        <v>1032</v>
      </c>
    </row>
    <row r="117" spans="2:47" s="1" customFormat="1" ht="12">
      <c r="B117" s="36"/>
      <c r="C117" s="37"/>
      <c r="D117" s="215" t="s">
        <v>141</v>
      </c>
      <c r="E117" s="37"/>
      <c r="F117" s="216" t="s">
        <v>1031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pans="2:51" s="11" customFormat="1" ht="12">
      <c r="B118" s="231"/>
      <c r="C118" s="232"/>
      <c r="D118" s="215" t="s">
        <v>189</v>
      </c>
      <c r="E118" s="233" t="s">
        <v>1</v>
      </c>
      <c r="F118" s="234" t="s">
        <v>1033</v>
      </c>
      <c r="G118" s="232"/>
      <c r="H118" s="235">
        <v>1.24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189</v>
      </c>
      <c r="AU118" s="241" t="s">
        <v>78</v>
      </c>
      <c r="AV118" s="11" t="s">
        <v>78</v>
      </c>
      <c r="AW118" s="11" t="s">
        <v>31</v>
      </c>
      <c r="AX118" s="11" t="s">
        <v>76</v>
      </c>
      <c r="AY118" s="241" t="s">
        <v>130</v>
      </c>
    </row>
    <row r="119" spans="2:65" s="1" customFormat="1" ht="16.5" customHeight="1">
      <c r="B119" s="36"/>
      <c r="C119" s="203" t="s">
        <v>410</v>
      </c>
      <c r="D119" s="203" t="s">
        <v>134</v>
      </c>
      <c r="E119" s="204" t="s">
        <v>1034</v>
      </c>
      <c r="F119" s="205" t="s">
        <v>1035</v>
      </c>
      <c r="G119" s="206" t="s">
        <v>186</v>
      </c>
      <c r="H119" s="207">
        <v>2</v>
      </c>
      <c r="I119" s="208"/>
      <c r="J119" s="209">
        <f>ROUND(I119*H119,2)</f>
        <v>0</v>
      </c>
      <c r="K119" s="205" t="s">
        <v>138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0.076</v>
      </c>
      <c r="T119" s="213">
        <f>S119*H119</f>
        <v>0.152</v>
      </c>
      <c r="AR119" s="15" t="s">
        <v>174</v>
      </c>
      <c r="AT119" s="15" t="s">
        <v>134</v>
      </c>
      <c r="AU119" s="15" t="s">
        <v>78</v>
      </c>
      <c r="AY119" s="15" t="s">
        <v>130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174</v>
      </c>
      <c r="BM119" s="15" t="s">
        <v>1036</v>
      </c>
    </row>
    <row r="120" spans="2:47" s="1" customFormat="1" ht="12">
      <c r="B120" s="36"/>
      <c r="C120" s="37"/>
      <c r="D120" s="215" t="s">
        <v>141</v>
      </c>
      <c r="E120" s="37"/>
      <c r="F120" s="216" t="s">
        <v>1037</v>
      </c>
      <c r="G120" s="37"/>
      <c r="H120" s="37"/>
      <c r="I120" s="129"/>
      <c r="J120" s="37"/>
      <c r="K120" s="37"/>
      <c r="L120" s="41"/>
      <c r="M120" s="217"/>
      <c r="N120" s="77"/>
      <c r="O120" s="77"/>
      <c r="P120" s="77"/>
      <c r="Q120" s="77"/>
      <c r="R120" s="77"/>
      <c r="S120" s="77"/>
      <c r="T120" s="78"/>
      <c r="AT120" s="15" t="s">
        <v>141</v>
      </c>
      <c r="AU120" s="15" t="s">
        <v>78</v>
      </c>
    </row>
    <row r="121" spans="2:51" s="11" customFormat="1" ht="12">
      <c r="B121" s="231"/>
      <c r="C121" s="232"/>
      <c r="D121" s="215" t="s">
        <v>189</v>
      </c>
      <c r="E121" s="233" t="s">
        <v>1</v>
      </c>
      <c r="F121" s="234" t="s">
        <v>1038</v>
      </c>
      <c r="G121" s="232"/>
      <c r="H121" s="235">
        <v>2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189</v>
      </c>
      <c r="AU121" s="241" t="s">
        <v>78</v>
      </c>
      <c r="AV121" s="11" t="s">
        <v>78</v>
      </c>
      <c r="AW121" s="11" t="s">
        <v>31</v>
      </c>
      <c r="AX121" s="11" t="s">
        <v>76</v>
      </c>
      <c r="AY121" s="241" t="s">
        <v>130</v>
      </c>
    </row>
    <row r="122" spans="2:65" s="1" customFormat="1" ht="16.5" customHeight="1">
      <c r="B122" s="36"/>
      <c r="C122" s="203" t="s">
        <v>1039</v>
      </c>
      <c r="D122" s="203" t="s">
        <v>134</v>
      </c>
      <c r="E122" s="204" t="s">
        <v>1040</v>
      </c>
      <c r="F122" s="205" t="s">
        <v>1041</v>
      </c>
      <c r="G122" s="206" t="s">
        <v>289</v>
      </c>
      <c r="H122" s="207">
        <v>1.68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2.2</v>
      </c>
      <c r="T122" s="213">
        <f>S122*H122</f>
        <v>3.696</v>
      </c>
      <c r="AR122" s="15" t="s">
        <v>174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174</v>
      </c>
      <c r="BM122" s="15" t="s">
        <v>1042</v>
      </c>
    </row>
    <row r="123" spans="2:47" s="1" customFormat="1" ht="12">
      <c r="B123" s="36"/>
      <c r="C123" s="37"/>
      <c r="D123" s="215" t="s">
        <v>141</v>
      </c>
      <c r="E123" s="37"/>
      <c r="F123" s="216" t="s">
        <v>1043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pans="2:51" s="11" customFormat="1" ht="12">
      <c r="B124" s="231"/>
      <c r="C124" s="232"/>
      <c r="D124" s="215" t="s">
        <v>189</v>
      </c>
      <c r="E124" s="233" t="s">
        <v>1</v>
      </c>
      <c r="F124" s="234" t="s">
        <v>1044</v>
      </c>
      <c r="G124" s="232"/>
      <c r="H124" s="235">
        <v>1.68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189</v>
      </c>
      <c r="AU124" s="241" t="s">
        <v>78</v>
      </c>
      <c r="AV124" s="11" t="s">
        <v>78</v>
      </c>
      <c r="AW124" s="11" t="s">
        <v>31</v>
      </c>
      <c r="AX124" s="11" t="s">
        <v>76</v>
      </c>
      <c r="AY124" s="241" t="s">
        <v>130</v>
      </c>
    </row>
    <row r="125" spans="2:63" s="10" customFormat="1" ht="22.8" customHeight="1">
      <c r="B125" s="187"/>
      <c r="C125" s="188"/>
      <c r="D125" s="189" t="s">
        <v>67</v>
      </c>
      <c r="E125" s="201" t="s">
        <v>361</v>
      </c>
      <c r="F125" s="201" t="s">
        <v>362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SUM(P126:P134)</f>
        <v>0</v>
      </c>
      <c r="Q125" s="195"/>
      <c r="R125" s="196">
        <f>SUM(R126:R134)</f>
        <v>0</v>
      </c>
      <c r="S125" s="195"/>
      <c r="T125" s="197">
        <f>SUM(T126:T134)</f>
        <v>0</v>
      </c>
      <c r="AR125" s="198" t="s">
        <v>76</v>
      </c>
      <c r="AT125" s="199" t="s">
        <v>67</v>
      </c>
      <c r="AU125" s="199" t="s">
        <v>76</v>
      </c>
      <c r="AY125" s="198" t="s">
        <v>130</v>
      </c>
      <c r="BK125" s="200">
        <f>SUM(BK126:BK134)</f>
        <v>0</v>
      </c>
    </row>
    <row r="126" spans="2:65" s="1" customFormat="1" ht="16.5" customHeight="1">
      <c r="B126" s="36"/>
      <c r="C126" s="203" t="s">
        <v>481</v>
      </c>
      <c r="D126" s="203" t="s">
        <v>134</v>
      </c>
      <c r="E126" s="204" t="s">
        <v>1045</v>
      </c>
      <c r="F126" s="205" t="s">
        <v>1046</v>
      </c>
      <c r="G126" s="206" t="s">
        <v>173</v>
      </c>
      <c r="H126" s="207">
        <v>7.733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174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174</v>
      </c>
      <c r="BM126" s="15" t="s">
        <v>1047</v>
      </c>
    </row>
    <row r="127" spans="2:47" s="1" customFormat="1" ht="12">
      <c r="B127" s="36"/>
      <c r="C127" s="37"/>
      <c r="D127" s="215" t="s">
        <v>141</v>
      </c>
      <c r="E127" s="37"/>
      <c r="F127" s="216" t="s">
        <v>1048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pans="2:65" s="1" customFormat="1" ht="16.5" customHeight="1">
      <c r="B128" s="36"/>
      <c r="C128" s="203" t="s">
        <v>486</v>
      </c>
      <c r="D128" s="203" t="s">
        <v>134</v>
      </c>
      <c r="E128" s="204" t="s">
        <v>375</v>
      </c>
      <c r="F128" s="205" t="s">
        <v>376</v>
      </c>
      <c r="G128" s="206" t="s">
        <v>173</v>
      </c>
      <c r="H128" s="207">
        <v>7.733</v>
      </c>
      <c r="I128" s="208"/>
      <c r="J128" s="209">
        <f>ROUND(I128*H128,2)</f>
        <v>0</v>
      </c>
      <c r="K128" s="205" t="s">
        <v>138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5" t="s">
        <v>174</v>
      </c>
      <c r="AT128" s="15" t="s">
        <v>134</v>
      </c>
      <c r="AU128" s="15" t="s">
        <v>78</v>
      </c>
      <c r="AY128" s="15" t="s">
        <v>130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174</v>
      </c>
      <c r="BM128" s="15" t="s">
        <v>1049</v>
      </c>
    </row>
    <row r="129" spans="2:47" s="1" customFormat="1" ht="12">
      <c r="B129" s="36"/>
      <c r="C129" s="37"/>
      <c r="D129" s="215" t="s">
        <v>141</v>
      </c>
      <c r="E129" s="37"/>
      <c r="F129" s="216" t="s">
        <v>378</v>
      </c>
      <c r="G129" s="37"/>
      <c r="H129" s="37"/>
      <c r="I129" s="129"/>
      <c r="J129" s="37"/>
      <c r="K129" s="37"/>
      <c r="L129" s="41"/>
      <c r="M129" s="217"/>
      <c r="N129" s="77"/>
      <c r="O129" s="77"/>
      <c r="P129" s="77"/>
      <c r="Q129" s="77"/>
      <c r="R129" s="77"/>
      <c r="S129" s="77"/>
      <c r="T129" s="78"/>
      <c r="AT129" s="15" t="s">
        <v>141</v>
      </c>
      <c r="AU129" s="15" t="s">
        <v>78</v>
      </c>
    </row>
    <row r="130" spans="2:65" s="1" customFormat="1" ht="16.5" customHeight="1">
      <c r="B130" s="36"/>
      <c r="C130" s="203" t="s">
        <v>495</v>
      </c>
      <c r="D130" s="203" t="s">
        <v>134</v>
      </c>
      <c r="E130" s="204" t="s">
        <v>380</v>
      </c>
      <c r="F130" s="205" t="s">
        <v>381</v>
      </c>
      <c r="G130" s="206" t="s">
        <v>173</v>
      </c>
      <c r="H130" s="207">
        <v>154.66</v>
      </c>
      <c r="I130" s="208"/>
      <c r="J130" s="209">
        <f>ROUND(I130*H130,2)</f>
        <v>0</v>
      </c>
      <c r="K130" s="205" t="s">
        <v>138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174</v>
      </c>
      <c r="AT130" s="15" t="s">
        <v>134</v>
      </c>
      <c r="AU130" s="15" t="s">
        <v>78</v>
      </c>
      <c r="AY130" s="15" t="s">
        <v>130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174</v>
      </c>
      <c r="BM130" s="15" t="s">
        <v>1050</v>
      </c>
    </row>
    <row r="131" spans="2:47" s="1" customFormat="1" ht="12">
      <c r="B131" s="36"/>
      <c r="C131" s="37"/>
      <c r="D131" s="215" t="s">
        <v>141</v>
      </c>
      <c r="E131" s="37"/>
      <c r="F131" s="216" t="s">
        <v>383</v>
      </c>
      <c r="G131" s="37"/>
      <c r="H131" s="37"/>
      <c r="I131" s="129"/>
      <c r="J131" s="37"/>
      <c r="K131" s="37"/>
      <c r="L131" s="41"/>
      <c r="M131" s="217"/>
      <c r="N131" s="77"/>
      <c r="O131" s="77"/>
      <c r="P131" s="77"/>
      <c r="Q131" s="77"/>
      <c r="R131" s="77"/>
      <c r="S131" s="77"/>
      <c r="T131" s="78"/>
      <c r="AT131" s="15" t="s">
        <v>141</v>
      </c>
      <c r="AU131" s="15" t="s">
        <v>78</v>
      </c>
    </row>
    <row r="132" spans="2:51" s="11" customFormat="1" ht="12">
      <c r="B132" s="231"/>
      <c r="C132" s="232"/>
      <c r="D132" s="215" t="s">
        <v>189</v>
      </c>
      <c r="E132" s="232"/>
      <c r="F132" s="234" t="s">
        <v>1051</v>
      </c>
      <c r="G132" s="232"/>
      <c r="H132" s="235">
        <v>154.66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189</v>
      </c>
      <c r="AU132" s="241" t="s">
        <v>78</v>
      </c>
      <c r="AV132" s="11" t="s">
        <v>78</v>
      </c>
      <c r="AW132" s="11" t="s">
        <v>4</v>
      </c>
      <c r="AX132" s="11" t="s">
        <v>76</v>
      </c>
      <c r="AY132" s="241" t="s">
        <v>130</v>
      </c>
    </row>
    <row r="133" spans="2:65" s="1" customFormat="1" ht="16.5" customHeight="1">
      <c r="B133" s="36"/>
      <c r="C133" s="203" t="s">
        <v>501</v>
      </c>
      <c r="D133" s="203" t="s">
        <v>134</v>
      </c>
      <c r="E133" s="204" t="s">
        <v>386</v>
      </c>
      <c r="F133" s="205" t="s">
        <v>387</v>
      </c>
      <c r="G133" s="206" t="s">
        <v>173</v>
      </c>
      <c r="H133" s="207">
        <v>7.733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174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174</v>
      </c>
      <c r="BM133" s="15" t="s">
        <v>1052</v>
      </c>
    </row>
    <row r="134" spans="2:47" s="1" customFormat="1" ht="12">
      <c r="B134" s="36"/>
      <c r="C134" s="37"/>
      <c r="D134" s="215" t="s">
        <v>141</v>
      </c>
      <c r="E134" s="37"/>
      <c r="F134" s="216" t="s">
        <v>389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pans="2:63" s="10" customFormat="1" ht="22.8" customHeight="1">
      <c r="B135" s="187"/>
      <c r="C135" s="188"/>
      <c r="D135" s="189" t="s">
        <v>67</v>
      </c>
      <c r="E135" s="201" t="s">
        <v>1053</v>
      </c>
      <c r="F135" s="201" t="s">
        <v>1054</v>
      </c>
      <c r="G135" s="188"/>
      <c r="H135" s="188"/>
      <c r="I135" s="191"/>
      <c r="J135" s="202">
        <f>BK135</f>
        <v>0</v>
      </c>
      <c r="K135" s="188"/>
      <c r="L135" s="193"/>
      <c r="M135" s="194"/>
      <c r="N135" s="195"/>
      <c r="O135" s="195"/>
      <c r="P135" s="196">
        <f>SUM(P136:P139)</f>
        <v>0</v>
      </c>
      <c r="Q135" s="195"/>
      <c r="R135" s="196">
        <f>SUM(R136:R139)</f>
        <v>0</v>
      </c>
      <c r="S135" s="195"/>
      <c r="T135" s="197">
        <f>SUM(T136:T139)</f>
        <v>0</v>
      </c>
      <c r="AR135" s="198" t="s">
        <v>76</v>
      </c>
      <c r="AT135" s="199" t="s">
        <v>67</v>
      </c>
      <c r="AU135" s="199" t="s">
        <v>76</v>
      </c>
      <c r="AY135" s="198" t="s">
        <v>130</v>
      </c>
      <c r="BK135" s="200">
        <f>SUM(BK136:BK139)</f>
        <v>0</v>
      </c>
    </row>
    <row r="136" spans="2:65" s="1" customFormat="1" ht="16.5" customHeight="1">
      <c r="B136" s="36"/>
      <c r="C136" s="203" t="s">
        <v>521</v>
      </c>
      <c r="D136" s="203" t="s">
        <v>134</v>
      </c>
      <c r="E136" s="204" t="s">
        <v>1055</v>
      </c>
      <c r="F136" s="205" t="s">
        <v>1056</v>
      </c>
      <c r="G136" s="206" t="s">
        <v>173</v>
      </c>
      <c r="H136" s="207">
        <v>0.366</v>
      </c>
      <c r="I136" s="208"/>
      <c r="J136" s="209">
        <f>ROUND(I136*H136,2)</f>
        <v>0</v>
      </c>
      <c r="K136" s="205" t="s">
        <v>138</v>
      </c>
      <c r="L136" s="41"/>
      <c r="M136" s="210" t="s">
        <v>1</v>
      </c>
      <c r="N136" s="211" t="s">
        <v>39</v>
      </c>
      <c r="O136" s="77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5" t="s">
        <v>174</v>
      </c>
      <c r="AT136" s="15" t="s">
        <v>134</v>
      </c>
      <c r="AU136" s="15" t="s">
        <v>78</v>
      </c>
      <c r="AY136" s="15" t="s">
        <v>130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76</v>
      </c>
      <c r="BK136" s="214">
        <f>ROUND(I136*H136,2)</f>
        <v>0</v>
      </c>
      <c r="BL136" s="15" t="s">
        <v>174</v>
      </c>
      <c r="BM136" s="15" t="s">
        <v>1057</v>
      </c>
    </row>
    <row r="137" spans="2:47" s="1" customFormat="1" ht="12">
      <c r="B137" s="36"/>
      <c r="C137" s="37"/>
      <c r="D137" s="215" t="s">
        <v>141</v>
      </c>
      <c r="E137" s="37"/>
      <c r="F137" s="216" t="s">
        <v>1058</v>
      </c>
      <c r="G137" s="37"/>
      <c r="H137" s="37"/>
      <c r="I137" s="129"/>
      <c r="J137" s="37"/>
      <c r="K137" s="37"/>
      <c r="L137" s="41"/>
      <c r="M137" s="217"/>
      <c r="N137" s="77"/>
      <c r="O137" s="77"/>
      <c r="P137" s="77"/>
      <c r="Q137" s="77"/>
      <c r="R137" s="77"/>
      <c r="S137" s="77"/>
      <c r="T137" s="78"/>
      <c r="AT137" s="15" t="s">
        <v>141</v>
      </c>
      <c r="AU137" s="15" t="s">
        <v>78</v>
      </c>
    </row>
    <row r="138" spans="2:65" s="1" customFormat="1" ht="16.5" customHeight="1">
      <c r="B138" s="36"/>
      <c r="C138" s="203" t="s">
        <v>526</v>
      </c>
      <c r="D138" s="203" t="s">
        <v>134</v>
      </c>
      <c r="E138" s="204" t="s">
        <v>1059</v>
      </c>
      <c r="F138" s="205" t="s">
        <v>1060</v>
      </c>
      <c r="G138" s="206" t="s">
        <v>173</v>
      </c>
      <c r="H138" s="207">
        <v>0.366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174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174</v>
      </c>
      <c r="BM138" s="15" t="s">
        <v>1061</v>
      </c>
    </row>
    <row r="139" spans="2:47" s="1" customFormat="1" ht="12">
      <c r="B139" s="36"/>
      <c r="C139" s="37"/>
      <c r="D139" s="215" t="s">
        <v>141</v>
      </c>
      <c r="E139" s="37"/>
      <c r="F139" s="216" t="s">
        <v>1062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pans="2:63" s="10" customFormat="1" ht="25.9" customHeight="1">
      <c r="B140" s="187"/>
      <c r="C140" s="188"/>
      <c r="D140" s="189" t="s">
        <v>67</v>
      </c>
      <c r="E140" s="190" t="s">
        <v>390</v>
      </c>
      <c r="F140" s="190" t="s">
        <v>391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P141+P154+P191+P202+P248+P272+P287+P291+P330+P358+P379+P409</f>
        <v>0</v>
      </c>
      <c r="Q140" s="195"/>
      <c r="R140" s="196">
        <f>R141+R154+R191+R202+R248+R272+R287+R291+R330+R358+R379+R409</f>
        <v>1.8793663</v>
      </c>
      <c r="S140" s="195"/>
      <c r="T140" s="197">
        <f>T141+T154+T191+T202+T248+T272+T287+T291+T330+T358+T379+T409</f>
        <v>0.9975310199999999</v>
      </c>
      <c r="AR140" s="198" t="s">
        <v>78</v>
      </c>
      <c r="AT140" s="199" t="s">
        <v>67</v>
      </c>
      <c r="AU140" s="199" t="s">
        <v>68</v>
      </c>
      <c r="AY140" s="198" t="s">
        <v>130</v>
      </c>
      <c r="BK140" s="200">
        <f>BK141+BK154+BK191+BK202+BK248+BK272+BK287+BK291+BK330+BK358+BK379+BK409</f>
        <v>0</v>
      </c>
    </row>
    <row r="141" spans="2:63" s="10" customFormat="1" ht="22.8" customHeight="1">
      <c r="B141" s="187"/>
      <c r="C141" s="188"/>
      <c r="D141" s="189" t="s">
        <v>67</v>
      </c>
      <c r="E141" s="201" t="s">
        <v>1063</v>
      </c>
      <c r="F141" s="201" t="s">
        <v>1064</v>
      </c>
      <c r="G141" s="188"/>
      <c r="H141" s="188"/>
      <c r="I141" s="191"/>
      <c r="J141" s="202">
        <f>BK141</f>
        <v>0</v>
      </c>
      <c r="K141" s="188"/>
      <c r="L141" s="193"/>
      <c r="M141" s="194"/>
      <c r="N141" s="195"/>
      <c r="O141" s="195"/>
      <c r="P141" s="196">
        <f>SUM(P142:P153)</f>
        <v>0</v>
      </c>
      <c r="Q141" s="195"/>
      <c r="R141" s="196">
        <f>SUM(R142:R153)</f>
        <v>0.0016920000000000004</v>
      </c>
      <c r="S141" s="195"/>
      <c r="T141" s="197">
        <f>SUM(T142:T153)</f>
        <v>0.007379999999999999</v>
      </c>
      <c r="AR141" s="198" t="s">
        <v>78</v>
      </c>
      <c r="AT141" s="199" t="s">
        <v>67</v>
      </c>
      <c r="AU141" s="199" t="s">
        <v>76</v>
      </c>
      <c r="AY141" s="198" t="s">
        <v>130</v>
      </c>
      <c r="BK141" s="200">
        <f>SUM(BK142:BK153)</f>
        <v>0</v>
      </c>
    </row>
    <row r="142" spans="2:65" s="1" customFormat="1" ht="16.5" customHeight="1">
      <c r="B142" s="36"/>
      <c r="C142" s="203" t="s">
        <v>355</v>
      </c>
      <c r="D142" s="203" t="s">
        <v>134</v>
      </c>
      <c r="E142" s="204" t="s">
        <v>1065</v>
      </c>
      <c r="F142" s="205" t="s">
        <v>1066</v>
      </c>
      <c r="G142" s="206" t="s">
        <v>198</v>
      </c>
      <c r="H142" s="207">
        <v>16.5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0.00028</v>
      </c>
      <c r="T142" s="213">
        <f>S142*H142</f>
        <v>0.00462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1067</v>
      </c>
    </row>
    <row r="143" spans="2:47" s="1" customFormat="1" ht="12">
      <c r="B143" s="36"/>
      <c r="C143" s="37"/>
      <c r="D143" s="215" t="s">
        <v>141</v>
      </c>
      <c r="E143" s="37"/>
      <c r="F143" s="216" t="s">
        <v>1068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pans="2:65" s="1" customFormat="1" ht="16.5" customHeight="1">
      <c r="B144" s="36"/>
      <c r="C144" s="203" t="s">
        <v>544</v>
      </c>
      <c r="D144" s="203" t="s">
        <v>134</v>
      </c>
      <c r="E144" s="204" t="s">
        <v>1069</v>
      </c>
      <c r="F144" s="205" t="s">
        <v>1070</v>
      </c>
      <c r="G144" s="206" t="s">
        <v>198</v>
      </c>
      <c r="H144" s="207">
        <v>9.4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0.00017</v>
      </c>
      <c r="R144" s="212">
        <f>Q144*H144</f>
        <v>0.0015980000000000002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1071</v>
      </c>
    </row>
    <row r="145" spans="2:47" s="1" customFormat="1" ht="12">
      <c r="B145" s="36"/>
      <c r="C145" s="37"/>
      <c r="D145" s="215" t="s">
        <v>141</v>
      </c>
      <c r="E145" s="37"/>
      <c r="F145" s="216" t="s">
        <v>1072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pans="2:51" s="11" customFormat="1" ht="12">
      <c r="B146" s="231"/>
      <c r="C146" s="232"/>
      <c r="D146" s="215" t="s">
        <v>189</v>
      </c>
      <c r="E146" s="233" t="s">
        <v>1</v>
      </c>
      <c r="F146" s="234" t="s">
        <v>1073</v>
      </c>
      <c r="G146" s="232"/>
      <c r="H146" s="235">
        <v>9.4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189</v>
      </c>
      <c r="AU146" s="241" t="s">
        <v>78</v>
      </c>
      <c r="AV146" s="11" t="s">
        <v>78</v>
      </c>
      <c r="AW146" s="11" t="s">
        <v>31</v>
      </c>
      <c r="AX146" s="11" t="s">
        <v>76</v>
      </c>
      <c r="AY146" s="241" t="s">
        <v>130</v>
      </c>
    </row>
    <row r="147" spans="2:65" s="1" customFormat="1" ht="16.5" customHeight="1">
      <c r="B147" s="36"/>
      <c r="C147" s="203" t="s">
        <v>181</v>
      </c>
      <c r="D147" s="203" t="s">
        <v>134</v>
      </c>
      <c r="E147" s="204" t="s">
        <v>1074</v>
      </c>
      <c r="F147" s="205" t="s">
        <v>1075</v>
      </c>
      <c r="G147" s="206" t="s">
        <v>258</v>
      </c>
      <c r="H147" s="207">
        <v>4</v>
      </c>
      <c r="I147" s="208"/>
      <c r="J147" s="209">
        <f>ROUND(I147*H147,2)</f>
        <v>0</v>
      </c>
      <c r="K147" s="205" t="s">
        <v>138</v>
      </c>
      <c r="L147" s="41"/>
      <c r="M147" s="210" t="s">
        <v>1</v>
      </c>
      <c r="N147" s="211" t="s">
        <v>39</v>
      </c>
      <c r="O147" s="77"/>
      <c r="P147" s="212">
        <f>O147*H147</f>
        <v>0</v>
      </c>
      <c r="Q147" s="212">
        <v>0</v>
      </c>
      <c r="R147" s="212">
        <f>Q147*H147</f>
        <v>0</v>
      </c>
      <c r="S147" s="212">
        <v>0.00069</v>
      </c>
      <c r="T147" s="213">
        <f>S147*H147</f>
        <v>0.00276</v>
      </c>
      <c r="AR147" s="15" t="s">
        <v>397</v>
      </c>
      <c r="AT147" s="15" t="s">
        <v>134</v>
      </c>
      <c r="AU147" s="15" t="s">
        <v>78</v>
      </c>
      <c r="AY147" s="15" t="s">
        <v>130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397</v>
      </c>
      <c r="BM147" s="15" t="s">
        <v>1076</v>
      </c>
    </row>
    <row r="148" spans="2:47" s="1" customFormat="1" ht="12">
      <c r="B148" s="36"/>
      <c r="C148" s="37"/>
      <c r="D148" s="215" t="s">
        <v>141</v>
      </c>
      <c r="E148" s="37"/>
      <c r="F148" s="216" t="s">
        <v>1077</v>
      </c>
      <c r="G148" s="37"/>
      <c r="H148" s="37"/>
      <c r="I148" s="129"/>
      <c r="J148" s="37"/>
      <c r="K148" s="37"/>
      <c r="L148" s="41"/>
      <c r="M148" s="217"/>
      <c r="N148" s="77"/>
      <c r="O148" s="77"/>
      <c r="P148" s="77"/>
      <c r="Q148" s="77"/>
      <c r="R148" s="77"/>
      <c r="S148" s="77"/>
      <c r="T148" s="78"/>
      <c r="AT148" s="15" t="s">
        <v>141</v>
      </c>
      <c r="AU148" s="15" t="s">
        <v>78</v>
      </c>
    </row>
    <row r="149" spans="2:65" s="1" customFormat="1" ht="16.5" customHeight="1">
      <c r="B149" s="36"/>
      <c r="C149" s="203" t="s">
        <v>553</v>
      </c>
      <c r="D149" s="203" t="s">
        <v>134</v>
      </c>
      <c r="E149" s="204" t="s">
        <v>1078</v>
      </c>
      <c r="F149" s="205" t="s">
        <v>1079</v>
      </c>
      <c r="G149" s="206" t="s">
        <v>198</v>
      </c>
      <c r="H149" s="207">
        <v>9.4</v>
      </c>
      <c r="I149" s="208"/>
      <c r="J149" s="209">
        <f>ROUND(I149*H149,2)</f>
        <v>0</v>
      </c>
      <c r="K149" s="205" t="s">
        <v>138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1E-05</v>
      </c>
      <c r="R149" s="212">
        <f>Q149*H149</f>
        <v>9.400000000000001E-05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1080</v>
      </c>
    </row>
    <row r="150" spans="2:47" s="1" customFormat="1" ht="12">
      <c r="B150" s="36"/>
      <c r="C150" s="37"/>
      <c r="D150" s="215" t="s">
        <v>141</v>
      </c>
      <c r="E150" s="37"/>
      <c r="F150" s="216" t="s">
        <v>1081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pans="2:51" s="11" customFormat="1" ht="12">
      <c r="B151" s="231"/>
      <c r="C151" s="232"/>
      <c r="D151" s="215" t="s">
        <v>189</v>
      </c>
      <c r="E151" s="233" t="s">
        <v>1</v>
      </c>
      <c r="F151" s="234" t="s">
        <v>1082</v>
      </c>
      <c r="G151" s="232"/>
      <c r="H151" s="235">
        <v>9.4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189</v>
      </c>
      <c r="AU151" s="241" t="s">
        <v>78</v>
      </c>
      <c r="AV151" s="11" t="s">
        <v>78</v>
      </c>
      <c r="AW151" s="11" t="s">
        <v>31</v>
      </c>
      <c r="AX151" s="11" t="s">
        <v>76</v>
      </c>
      <c r="AY151" s="241" t="s">
        <v>130</v>
      </c>
    </row>
    <row r="152" spans="2:65" s="1" customFormat="1" ht="16.5" customHeight="1">
      <c r="B152" s="36"/>
      <c r="C152" s="203" t="s">
        <v>549</v>
      </c>
      <c r="D152" s="203" t="s">
        <v>134</v>
      </c>
      <c r="E152" s="204" t="s">
        <v>1083</v>
      </c>
      <c r="F152" s="205" t="s">
        <v>1084</v>
      </c>
      <c r="G152" s="206" t="s">
        <v>173</v>
      </c>
      <c r="H152" s="207">
        <v>0.002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397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397</v>
      </c>
      <c r="BM152" s="15" t="s">
        <v>1085</v>
      </c>
    </row>
    <row r="153" spans="2:47" s="1" customFormat="1" ht="12">
      <c r="B153" s="36"/>
      <c r="C153" s="37"/>
      <c r="D153" s="215" t="s">
        <v>141</v>
      </c>
      <c r="E153" s="37"/>
      <c r="F153" s="216" t="s">
        <v>1086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pans="2:63" s="10" customFormat="1" ht="22.8" customHeight="1">
      <c r="B154" s="187"/>
      <c r="C154" s="188"/>
      <c r="D154" s="189" t="s">
        <v>67</v>
      </c>
      <c r="E154" s="201" t="s">
        <v>1087</v>
      </c>
      <c r="F154" s="201" t="s">
        <v>1088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SUM(P155:P190)</f>
        <v>0</v>
      </c>
      <c r="Q154" s="195"/>
      <c r="R154" s="196">
        <f>SUM(R155:R190)</f>
        <v>0.07697999999999999</v>
      </c>
      <c r="S154" s="195"/>
      <c r="T154" s="197">
        <f>SUM(T155:T190)</f>
        <v>0.05648</v>
      </c>
      <c r="AR154" s="198" t="s">
        <v>78</v>
      </c>
      <c r="AT154" s="199" t="s">
        <v>67</v>
      </c>
      <c r="AU154" s="199" t="s">
        <v>76</v>
      </c>
      <c r="AY154" s="198" t="s">
        <v>130</v>
      </c>
      <c r="BK154" s="200">
        <f>SUM(BK155:BK190)</f>
        <v>0</v>
      </c>
    </row>
    <row r="155" spans="2:65" s="1" customFormat="1" ht="16.5" customHeight="1">
      <c r="B155" s="36"/>
      <c r="C155" s="203" t="s">
        <v>558</v>
      </c>
      <c r="D155" s="203" t="s">
        <v>134</v>
      </c>
      <c r="E155" s="204" t="s">
        <v>1089</v>
      </c>
      <c r="F155" s="205" t="s">
        <v>1090</v>
      </c>
      <c r="G155" s="206" t="s">
        <v>1091</v>
      </c>
      <c r="H155" s="207">
        <v>1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0.00203</v>
      </c>
      <c r="R155" s="212">
        <f>Q155*H155</f>
        <v>0.00203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1092</v>
      </c>
    </row>
    <row r="156" spans="2:47" s="1" customFormat="1" ht="12">
      <c r="B156" s="36"/>
      <c r="C156" s="37"/>
      <c r="D156" s="215" t="s">
        <v>141</v>
      </c>
      <c r="E156" s="37"/>
      <c r="F156" s="216" t="s">
        <v>1093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pans="2:65" s="1" customFormat="1" ht="16.5" customHeight="1">
      <c r="B157" s="36"/>
      <c r="C157" s="203" t="s">
        <v>408</v>
      </c>
      <c r="D157" s="203" t="s">
        <v>134</v>
      </c>
      <c r="E157" s="204" t="s">
        <v>1094</v>
      </c>
      <c r="F157" s="205" t="s">
        <v>1095</v>
      </c>
      <c r="G157" s="206" t="s">
        <v>1091</v>
      </c>
      <c r="H157" s="207">
        <v>1</v>
      </c>
      <c r="I157" s="208"/>
      <c r="J157" s="209">
        <f>ROUND(I157*H157,2)</f>
        <v>0</v>
      </c>
      <c r="K157" s="205" t="s">
        <v>138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0.01692</v>
      </c>
      <c r="R157" s="212">
        <f>Q157*H157</f>
        <v>0.01692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1096</v>
      </c>
    </row>
    <row r="158" spans="2:47" s="1" customFormat="1" ht="12">
      <c r="B158" s="36"/>
      <c r="C158" s="37"/>
      <c r="D158" s="215" t="s">
        <v>141</v>
      </c>
      <c r="E158" s="37"/>
      <c r="F158" s="216" t="s">
        <v>1097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pans="2:65" s="1" customFormat="1" ht="16.5" customHeight="1">
      <c r="B159" s="36"/>
      <c r="C159" s="203" t="s">
        <v>78</v>
      </c>
      <c r="D159" s="203" t="s">
        <v>134</v>
      </c>
      <c r="E159" s="204" t="s">
        <v>1098</v>
      </c>
      <c r="F159" s="205" t="s">
        <v>1099</v>
      </c>
      <c r="G159" s="206" t="s">
        <v>1091</v>
      </c>
      <c r="H159" s="207">
        <v>1</v>
      </c>
      <c r="I159" s="208"/>
      <c r="J159" s="209">
        <f>ROUND(I159*H159,2)</f>
        <v>0</v>
      </c>
      <c r="K159" s="205" t="s">
        <v>138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0.01946</v>
      </c>
      <c r="T159" s="213">
        <f>S159*H159</f>
        <v>0.01946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1100</v>
      </c>
    </row>
    <row r="160" spans="2:47" s="1" customFormat="1" ht="12">
      <c r="B160" s="36"/>
      <c r="C160" s="37"/>
      <c r="D160" s="215" t="s">
        <v>141</v>
      </c>
      <c r="E160" s="37"/>
      <c r="F160" s="216" t="s">
        <v>1101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pans="2:65" s="1" customFormat="1" ht="16.5" customHeight="1">
      <c r="B161" s="36"/>
      <c r="C161" s="203" t="s">
        <v>1102</v>
      </c>
      <c r="D161" s="203" t="s">
        <v>134</v>
      </c>
      <c r="E161" s="204" t="s">
        <v>1103</v>
      </c>
      <c r="F161" s="205" t="s">
        <v>1104</v>
      </c>
      <c r="G161" s="206" t="s">
        <v>1091</v>
      </c>
      <c r="H161" s="207">
        <v>1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0.01647</v>
      </c>
      <c r="R161" s="212">
        <f>Q161*H161</f>
        <v>0.01647</v>
      </c>
      <c r="S161" s="212">
        <v>0</v>
      </c>
      <c r="T161" s="213">
        <f>S161*H161</f>
        <v>0</v>
      </c>
      <c r="AR161" s="15" t="s">
        <v>397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397</v>
      </c>
      <c r="BM161" s="15" t="s">
        <v>1105</v>
      </c>
    </row>
    <row r="162" spans="2:47" s="1" customFormat="1" ht="12">
      <c r="B162" s="36"/>
      <c r="C162" s="37"/>
      <c r="D162" s="215" t="s">
        <v>141</v>
      </c>
      <c r="E162" s="37"/>
      <c r="F162" s="216" t="s">
        <v>1106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pans="2:65" s="1" customFormat="1" ht="16.5" customHeight="1">
      <c r="B163" s="36"/>
      <c r="C163" s="203" t="s">
        <v>960</v>
      </c>
      <c r="D163" s="203" t="s">
        <v>134</v>
      </c>
      <c r="E163" s="204" t="s">
        <v>1107</v>
      </c>
      <c r="F163" s="205" t="s">
        <v>1108</v>
      </c>
      <c r="G163" s="206" t="s">
        <v>1091</v>
      </c>
      <c r="H163" s="207">
        <v>1</v>
      </c>
      <c r="I163" s="208"/>
      <c r="J163" s="209">
        <f>ROUND(I163*H163,2)</f>
        <v>0</v>
      </c>
      <c r="K163" s="205" t="s">
        <v>138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0.01528</v>
      </c>
      <c r="R163" s="212">
        <f>Q163*H163</f>
        <v>0.01528</v>
      </c>
      <c r="S163" s="212">
        <v>0</v>
      </c>
      <c r="T163" s="213">
        <f>S163*H163</f>
        <v>0</v>
      </c>
      <c r="AR163" s="15" t="s">
        <v>397</v>
      </c>
      <c r="AT163" s="15" t="s">
        <v>134</v>
      </c>
      <c r="AU163" s="15" t="s">
        <v>78</v>
      </c>
      <c r="AY163" s="15" t="s">
        <v>130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397</v>
      </c>
      <c r="BM163" s="15" t="s">
        <v>1109</v>
      </c>
    </row>
    <row r="164" spans="2:47" s="1" customFormat="1" ht="12">
      <c r="B164" s="36"/>
      <c r="C164" s="37"/>
      <c r="D164" s="215" t="s">
        <v>141</v>
      </c>
      <c r="E164" s="37"/>
      <c r="F164" s="216" t="s">
        <v>1110</v>
      </c>
      <c r="G164" s="37"/>
      <c r="H164" s="37"/>
      <c r="I164" s="129"/>
      <c r="J164" s="37"/>
      <c r="K164" s="37"/>
      <c r="L164" s="41"/>
      <c r="M164" s="217"/>
      <c r="N164" s="77"/>
      <c r="O164" s="77"/>
      <c r="P164" s="77"/>
      <c r="Q164" s="77"/>
      <c r="R164" s="77"/>
      <c r="S164" s="77"/>
      <c r="T164" s="78"/>
      <c r="AT164" s="15" t="s">
        <v>141</v>
      </c>
      <c r="AU164" s="15" t="s">
        <v>78</v>
      </c>
    </row>
    <row r="165" spans="2:65" s="1" customFormat="1" ht="16.5" customHeight="1">
      <c r="B165" s="36"/>
      <c r="C165" s="203" t="s">
        <v>133</v>
      </c>
      <c r="D165" s="203" t="s">
        <v>134</v>
      </c>
      <c r="E165" s="204" t="s">
        <v>1111</v>
      </c>
      <c r="F165" s="205" t="s">
        <v>1112</v>
      </c>
      <c r="G165" s="206" t="s">
        <v>1091</v>
      </c>
      <c r="H165" s="207">
        <v>1</v>
      </c>
      <c r="I165" s="208"/>
      <c r="J165" s="209">
        <f>ROUND(I165*H165,2)</f>
        <v>0</v>
      </c>
      <c r="K165" s="205" t="s">
        <v>138</v>
      </c>
      <c r="L165" s="41"/>
      <c r="M165" s="210" t="s">
        <v>1</v>
      </c>
      <c r="N165" s="211" t="s">
        <v>39</v>
      </c>
      <c r="O165" s="77"/>
      <c r="P165" s="212">
        <f>O165*H165</f>
        <v>0</v>
      </c>
      <c r="Q165" s="212">
        <v>0</v>
      </c>
      <c r="R165" s="212">
        <f>Q165*H165</f>
        <v>0</v>
      </c>
      <c r="S165" s="212">
        <v>0.0329</v>
      </c>
      <c r="T165" s="213">
        <f>S165*H165</f>
        <v>0.0329</v>
      </c>
      <c r="AR165" s="15" t="s">
        <v>397</v>
      </c>
      <c r="AT165" s="15" t="s">
        <v>134</v>
      </c>
      <c r="AU165" s="15" t="s">
        <v>78</v>
      </c>
      <c r="AY165" s="15" t="s">
        <v>130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5" t="s">
        <v>76</v>
      </c>
      <c r="BK165" s="214">
        <f>ROUND(I165*H165,2)</f>
        <v>0</v>
      </c>
      <c r="BL165" s="15" t="s">
        <v>397</v>
      </c>
      <c r="BM165" s="15" t="s">
        <v>1113</v>
      </c>
    </row>
    <row r="166" spans="2:47" s="1" customFormat="1" ht="12">
      <c r="B166" s="36"/>
      <c r="C166" s="37"/>
      <c r="D166" s="215" t="s">
        <v>141</v>
      </c>
      <c r="E166" s="37"/>
      <c r="F166" s="216" t="s">
        <v>1114</v>
      </c>
      <c r="G166" s="37"/>
      <c r="H166" s="37"/>
      <c r="I166" s="129"/>
      <c r="J166" s="37"/>
      <c r="K166" s="37"/>
      <c r="L166" s="41"/>
      <c r="M166" s="217"/>
      <c r="N166" s="77"/>
      <c r="O166" s="77"/>
      <c r="P166" s="77"/>
      <c r="Q166" s="77"/>
      <c r="R166" s="77"/>
      <c r="S166" s="77"/>
      <c r="T166" s="78"/>
      <c r="AT166" s="15" t="s">
        <v>141</v>
      </c>
      <c r="AU166" s="15" t="s">
        <v>78</v>
      </c>
    </row>
    <row r="167" spans="2:65" s="1" customFormat="1" ht="16.5" customHeight="1">
      <c r="B167" s="36"/>
      <c r="C167" s="203" t="s">
        <v>583</v>
      </c>
      <c r="D167" s="203" t="s">
        <v>134</v>
      </c>
      <c r="E167" s="204" t="s">
        <v>1115</v>
      </c>
      <c r="F167" s="205" t="s">
        <v>1116</v>
      </c>
      <c r="G167" s="206" t="s">
        <v>1091</v>
      </c>
      <c r="H167" s="207">
        <v>1</v>
      </c>
      <c r="I167" s="208"/>
      <c r="J167" s="209">
        <f>ROUND(I167*H167,2)</f>
        <v>0</v>
      </c>
      <c r="K167" s="205" t="s">
        <v>138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0.01736</v>
      </c>
      <c r="R167" s="212">
        <f>Q167*H167</f>
        <v>0.01736</v>
      </c>
      <c r="S167" s="212">
        <v>0</v>
      </c>
      <c r="T167" s="213">
        <f>S167*H167</f>
        <v>0</v>
      </c>
      <c r="AR167" s="15" t="s">
        <v>397</v>
      </c>
      <c r="AT167" s="15" t="s">
        <v>134</v>
      </c>
      <c r="AU167" s="15" t="s">
        <v>78</v>
      </c>
      <c r="AY167" s="15" t="s">
        <v>130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397</v>
      </c>
      <c r="BM167" s="15" t="s">
        <v>1117</v>
      </c>
    </row>
    <row r="168" spans="2:47" s="1" customFormat="1" ht="12">
      <c r="B168" s="36"/>
      <c r="C168" s="37"/>
      <c r="D168" s="215" t="s">
        <v>141</v>
      </c>
      <c r="E168" s="37"/>
      <c r="F168" s="216" t="s">
        <v>1118</v>
      </c>
      <c r="G168" s="37"/>
      <c r="H168" s="37"/>
      <c r="I168" s="129"/>
      <c r="J168" s="37"/>
      <c r="K168" s="37"/>
      <c r="L168" s="41"/>
      <c r="M168" s="217"/>
      <c r="N168" s="77"/>
      <c r="O168" s="77"/>
      <c r="P168" s="77"/>
      <c r="Q168" s="77"/>
      <c r="R168" s="77"/>
      <c r="S168" s="77"/>
      <c r="T168" s="78"/>
      <c r="AT168" s="15" t="s">
        <v>141</v>
      </c>
      <c r="AU168" s="15" t="s">
        <v>78</v>
      </c>
    </row>
    <row r="169" spans="2:65" s="1" customFormat="1" ht="16.5" customHeight="1">
      <c r="B169" s="36"/>
      <c r="C169" s="203" t="s">
        <v>588</v>
      </c>
      <c r="D169" s="203" t="s">
        <v>134</v>
      </c>
      <c r="E169" s="204" t="s">
        <v>1119</v>
      </c>
      <c r="F169" s="205" t="s">
        <v>1120</v>
      </c>
      <c r="G169" s="206" t="s">
        <v>1091</v>
      </c>
      <c r="H169" s="207">
        <v>2</v>
      </c>
      <c r="I169" s="208"/>
      <c r="J169" s="209">
        <f>ROUND(I169*H169,2)</f>
        <v>0</v>
      </c>
      <c r="K169" s="205" t="s">
        <v>138</v>
      </c>
      <c r="L169" s="41"/>
      <c r="M169" s="210" t="s">
        <v>1</v>
      </c>
      <c r="N169" s="211" t="s">
        <v>39</v>
      </c>
      <c r="O169" s="77"/>
      <c r="P169" s="212">
        <f>O169*H169</f>
        <v>0</v>
      </c>
      <c r="Q169" s="212">
        <v>0.00052</v>
      </c>
      <c r="R169" s="212">
        <f>Q169*H169</f>
        <v>0.00104</v>
      </c>
      <c r="S169" s="212">
        <v>0</v>
      </c>
      <c r="T169" s="213">
        <f>S169*H169</f>
        <v>0</v>
      </c>
      <c r="AR169" s="15" t="s">
        <v>397</v>
      </c>
      <c r="AT169" s="15" t="s">
        <v>134</v>
      </c>
      <c r="AU169" s="15" t="s">
        <v>78</v>
      </c>
      <c r="AY169" s="15" t="s">
        <v>130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5" t="s">
        <v>76</v>
      </c>
      <c r="BK169" s="214">
        <f>ROUND(I169*H169,2)</f>
        <v>0</v>
      </c>
      <c r="BL169" s="15" t="s">
        <v>397</v>
      </c>
      <c r="BM169" s="15" t="s">
        <v>1121</v>
      </c>
    </row>
    <row r="170" spans="2:47" s="1" customFormat="1" ht="12">
      <c r="B170" s="36"/>
      <c r="C170" s="37"/>
      <c r="D170" s="215" t="s">
        <v>141</v>
      </c>
      <c r="E170" s="37"/>
      <c r="F170" s="216" t="s">
        <v>1122</v>
      </c>
      <c r="G170" s="37"/>
      <c r="H170" s="37"/>
      <c r="I170" s="129"/>
      <c r="J170" s="37"/>
      <c r="K170" s="37"/>
      <c r="L170" s="41"/>
      <c r="M170" s="217"/>
      <c r="N170" s="77"/>
      <c r="O170" s="77"/>
      <c r="P170" s="77"/>
      <c r="Q170" s="77"/>
      <c r="R170" s="77"/>
      <c r="S170" s="77"/>
      <c r="T170" s="78"/>
      <c r="AT170" s="15" t="s">
        <v>141</v>
      </c>
      <c r="AU170" s="15" t="s">
        <v>78</v>
      </c>
    </row>
    <row r="171" spans="2:65" s="1" customFormat="1" ht="16.5" customHeight="1">
      <c r="B171" s="36"/>
      <c r="C171" s="203" t="s">
        <v>593</v>
      </c>
      <c r="D171" s="203" t="s">
        <v>134</v>
      </c>
      <c r="E171" s="204" t="s">
        <v>1123</v>
      </c>
      <c r="F171" s="205" t="s">
        <v>1124</v>
      </c>
      <c r="G171" s="206" t="s">
        <v>1091</v>
      </c>
      <c r="H171" s="207">
        <v>2</v>
      </c>
      <c r="I171" s="208"/>
      <c r="J171" s="209">
        <f>ROUND(I171*H171,2)</f>
        <v>0</v>
      </c>
      <c r="K171" s="205" t="s">
        <v>138</v>
      </c>
      <c r="L171" s="41"/>
      <c r="M171" s="210" t="s">
        <v>1</v>
      </c>
      <c r="N171" s="211" t="s">
        <v>39</v>
      </c>
      <c r="O171" s="77"/>
      <c r="P171" s="212">
        <f>O171*H171</f>
        <v>0</v>
      </c>
      <c r="Q171" s="212">
        <v>0.00085</v>
      </c>
      <c r="R171" s="212">
        <f>Q171*H171</f>
        <v>0.0017</v>
      </c>
      <c r="S171" s="212">
        <v>0</v>
      </c>
      <c r="T171" s="213">
        <f>S171*H171</f>
        <v>0</v>
      </c>
      <c r="AR171" s="15" t="s">
        <v>397</v>
      </c>
      <c r="AT171" s="15" t="s">
        <v>134</v>
      </c>
      <c r="AU171" s="15" t="s">
        <v>78</v>
      </c>
      <c r="AY171" s="15" t="s">
        <v>130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5" t="s">
        <v>76</v>
      </c>
      <c r="BK171" s="214">
        <f>ROUND(I171*H171,2)</f>
        <v>0</v>
      </c>
      <c r="BL171" s="15" t="s">
        <v>397</v>
      </c>
      <c r="BM171" s="15" t="s">
        <v>1125</v>
      </c>
    </row>
    <row r="172" spans="2:47" s="1" customFormat="1" ht="12">
      <c r="B172" s="36"/>
      <c r="C172" s="37"/>
      <c r="D172" s="215" t="s">
        <v>141</v>
      </c>
      <c r="E172" s="37"/>
      <c r="F172" s="216" t="s">
        <v>1126</v>
      </c>
      <c r="G172" s="37"/>
      <c r="H172" s="37"/>
      <c r="I172" s="129"/>
      <c r="J172" s="37"/>
      <c r="K172" s="37"/>
      <c r="L172" s="41"/>
      <c r="M172" s="217"/>
      <c r="N172" s="77"/>
      <c r="O172" s="77"/>
      <c r="P172" s="77"/>
      <c r="Q172" s="77"/>
      <c r="R172" s="77"/>
      <c r="S172" s="77"/>
      <c r="T172" s="78"/>
      <c r="AT172" s="15" t="s">
        <v>141</v>
      </c>
      <c r="AU172" s="15" t="s">
        <v>78</v>
      </c>
    </row>
    <row r="173" spans="2:65" s="1" customFormat="1" ht="16.5" customHeight="1">
      <c r="B173" s="36"/>
      <c r="C173" s="203" t="s">
        <v>129</v>
      </c>
      <c r="D173" s="203" t="s">
        <v>134</v>
      </c>
      <c r="E173" s="204" t="s">
        <v>1127</v>
      </c>
      <c r="F173" s="205" t="s">
        <v>1128</v>
      </c>
      <c r="G173" s="206" t="s">
        <v>1091</v>
      </c>
      <c r="H173" s="207">
        <v>1</v>
      </c>
      <c r="I173" s="208"/>
      <c r="J173" s="209">
        <f>ROUND(I173*H173,2)</f>
        <v>0</v>
      </c>
      <c r="K173" s="205" t="s">
        <v>138</v>
      </c>
      <c r="L173" s="41"/>
      <c r="M173" s="210" t="s">
        <v>1</v>
      </c>
      <c r="N173" s="211" t="s">
        <v>39</v>
      </c>
      <c r="O173" s="77"/>
      <c r="P173" s="212">
        <f>O173*H173</f>
        <v>0</v>
      </c>
      <c r="Q173" s="212">
        <v>0</v>
      </c>
      <c r="R173" s="212">
        <f>Q173*H173</f>
        <v>0</v>
      </c>
      <c r="S173" s="212">
        <v>0.00156</v>
      </c>
      <c r="T173" s="213">
        <f>S173*H173</f>
        <v>0.00156</v>
      </c>
      <c r="AR173" s="15" t="s">
        <v>397</v>
      </c>
      <c r="AT173" s="15" t="s">
        <v>134</v>
      </c>
      <c r="AU173" s="15" t="s">
        <v>78</v>
      </c>
      <c r="AY173" s="15" t="s">
        <v>130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397</v>
      </c>
      <c r="BM173" s="15" t="s">
        <v>1129</v>
      </c>
    </row>
    <row r="174" spans="2:47" s="1" customFormat="1" ht="12">
      <c r="B174" s="36"/>
      <c r="C174" s="37"/>
      <c r="D174" s="215" t="s">
        <v>141</v>
      </c>
      <c r="E174" s="37"/>
      <c r="F174" s="216" t="s">
        <v>1130</v>
      </c>
      <c r="G174" s="37"/>
      <c r="H174" s="37"/>
      <c r="I174" s="129"/>
      <c r="J174" s="37"/>
      <c r="K174" s="37"/>
      <c r="L174" s="41"/>
      <c r="M174" s="217"/>
      <c r="N174" s="77"/>
      <c r="O174" s="77"/>
      <c r="P174" s="77"/>
      <c r="Q174" s="77"/>
      <c r="R174" s="77"/>
      <c r="S174" s="77"/>
      <c r="T174" s="78"/>
      <c r="AT174" s="15" t="s">
        <v>141</v>
      </c>
      <c r="AU174" s="15" t="s">
        <v>78</v>
      </c>
    </row>
    <row r="175" spans="2:65" s="1" customFormat="1" ht="16.5" customHeight="1">
      <c r="B175" s="36"/>
      <c r="C175" s="203" t="s">
        <v>174</v>
      </c>
      <c r="D175" s="203" t="s">
        <v>134</v>
      </c>
      <c r="E175" s="204" t="s">
        <v>1131</v>
      </c>
      <c r="F175" s="205" t="s">
        <v>1132</v>
      </c>
      <c r="G175" s="206" t="s">
        <v>1091</v>
      </c>
      <c r="H175" s="207">
        <v>1</v>
      </c>
      <c r="I175" s="208"/>
      <c r="J175" s="209">
        <f>ROUND(I175*H175,2)</f>
        <v>0</v>
      </c>
      <c r="K175" s="205" t="s">
        <v>138</v>
      </c>
      <c r="L175" s="41"/>
      <c r="M175" s="210" t="s">
        <v>1</v>
      </c>
      <c r="N175" s="211" t="s">
        <v>39</v>
      </c>
      <c r="O175" s="77"/>
      <c r="P175" s="212">
        <f>O175*H175</f>
        <v>0</v>
      </c>
      <c r="Q175" s="212">
        <v>0</v>
      </c>
      <c r="R175" s="212">
        <f>Q175*H175</f>
        <v>0</v>
      </c>
      <c r="S175" s="212">
        <v>0.00086</v>
      </c>
      <c r="T175" s="213">
        <f>S175*H175</f>
        <v>0.00086</v>
      </c>
      <c r="AR175" s="15" t="s">
        <v>397</v>
      </c>
      <c r="AT175" s="15" t="s">
        <v>134</v>
      </c>
      <c r="AU175" s="15" t="s">
        <v>78</v>
      </c>
      <c r="AY175" s="15" t="s">
        <v>130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76</v>
      </c>
      <c r="BK175" s="214">
        <f>ROUND(I175*H175,2)</f>
        <v>0</v>
      </c>
      <c r="BL175" s="15" t="s">
        <v>397</v>
      </c>
      <c r="BM175" s="15" t="s">
        <v>1133</v>
      </c>
    </row>
    <row r="176" spans="2:47" s="1" customFormat="1" ht="12">
      <c r="B176" s="36"/>
      <c r="C176" s="37"/>
      <c r="D176" s="215" t="s">
        <v>141</v>
      </c>
      <c r="E176" s="37"/>
      <c r="F176" s="216" t="s">
        <v>1134</v>
      </c>
      <c r="G176" s="37"/>
      <c r="H176" s="37"/>
      <c r="I176" s="129"/>
      <c r="J176" s="37"/>
      <c r="K176" s="37"/>
      <c r="L176" s="41"/>
      <c r="M176" s="217"/>
      <c r="N176" s="77"/>
      <c r="O176" s="77"/>
      <c r="P176" s="77"/>
      <c r="Q176" s="77"/>
      <c r="R176" s="77"/>
      <c r="S176" s="77"/>
      <c r="T176" s="78"/>
      <c r="AT176" s="15" t="s">
        <v>141</v>
      </c>
      <c r="AU176" s="15" t="s">
        <v>78</v>
      </c>
    </row>
    <row r="177" spans="2:65" s="1" customFormat="1" ht="16.5" customHeight="1">
      <c r="B177" s="36"/>
      <c r="C177" s="203" t="s">
        <v>1135</v>
      </c>
      <c r="D177" s="203" t="s">
        <v>134</v>
      </c>
      <c r="E177" s="204" t="s">
        <v>1136</v>
      </c>
      <c r="F177" s="205" t="s">
        <v>1137</v>
      </c>
      <c r="G177" s="206" t="s">
        <v>1091</v>
      </c>
      <c r="H177" s="207">
        <v>1</v>
      </c>
      <c r="I177" s="208"/>
      <c r="J177" s="209">
        <f>ROUND(I177*H177,2)</f>
        <v>0</v>
      </c>
      <c r="K177" s="205" t="s">
        <v>138</v>
      </c>
      <c r="L177" s="41"/>
      <c r="M177" s="210" t="s">
        <v>1</v>
      </c>
      <c r="N177" s="211" t="s">
        <v>39</v>
      </c>
      <c r="O177" s="77"/>
      <c r="P177" s="212">
        <f>O177*H177</f>
        <v>0</v>
      </c>
      <c r="Q177" s="212">
        <v>0.0018</v>
      </c>
      <c r="R177" s="212">
        <f>Q177*H177</f>
        <v>0.0018</v>
      </c>
      <c r="S177" s="212">
        <v>0</v>
      </c>
      <c r="T177" s="213">
        <f>S177*H177</f>
        <v>0</v>
      </c>
      <c r="AR177" s="15" t="s">
        <v>397</v>
      </c>
      <c r="AT177" s="15" t="s">
        <v>134</v>
      </c>
      <c r="AU177" s="15" t="s">
        <v>78</v>
      </c>
      <c r="AY177" s="15" t="s">
        <v>130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5" t="s">
        <v>76</v>
      </c>
      <c r="BK177" s="214">
        <f>ROUND(I177*H177,2)</f>
        <v>0</v>
      </c>
      <c r="BL177" s="15" t="s">
        <v>397</v>
      </c>
      <c r="BM177" s="15" t="s">
        <v>1138</v>
      </c>
    </row>
    <row r="178" spans="2:47" s="1" customFormat="1" ht="12">
      <c r="B178" s="36"/>
      <c r="C178" s="37"/>
      <c r="D178" s="215" t="s">
        <v>141</v>
      </c>
      <c r="E178" s="37"/>
      <c r="F178" s="216" t="s">
        <v>1139</v>
      </c>
      <c r="G178" s="37"/>
      <c r="H178" s="37"/>
      <c r="I178" s="129"/>
      <c r="J178" s="37"/>
      <c r="K178" s="37"/>
      <c r="L178" s="41"/>
      <c r="M178" s="217"/>
      <c r="N178" s="77"/>
      <c r="O178" s="77"/>
      <c r="P178" s="77"/>
      <c r="Q178" s="77"/>
      <c r="R178" s="77"/>
      <c r="S178" s="77"/>
      <c r="T178" s="78"/>
      <c r="AT178" s="15" t="s">
        <v>141</v>
      </c>
      <c r="AU178" s="15" t="s">
        <v>78</v>
      </c>
    </row>
    <row r="179" spans="2:65" s="1" customFormat="1" ht="16.5" customHeight="1">
      <c r="B179" s="36"/>
      <c r="C179" s="203" t="s">
        <v>1140</v>
      </c>
      <c r="D179" s="203" t="s">
        <v>134</v>
      </c>
      <c r="E179" s="204" t="s">
        <v>1141</v>
      </c>
      <c r="F179" s="205" t="s">
        <v>1142</v>
      </c>
      <c r="G179" s="206" t="s">
        <v>1091</v>
      </c>
      <c r="H179" s="207">
        <v>1</v>
      </c>
      <c r="I179" s="208"/>
      <c r="J179" s="209">
        <f>ROUND(I179*H179,2)</f>
        <v>0</v>
      </c>
      <c r="K179" s="205" t="s">
        <v>138</v>
      </c>
      <c r="L179" s="41"/>
      <c r="M179" s="210" t="s">
        <v>1</v>
      </c>
      <c r="N179" s="211" t="s">
        <v>39</v>
      </c>
      <c r="O179" s="77"/>
      <c r="P179" s="212">
        <f>O179*H179</f>
        <v>0</v>
      </c>
      <c r="Q179" s="212">
        <v>0.00254</v>
      </c>
      <c r="R179" s="212">
        <f>Q179*H179</f>
        <v>0.00254</v>
      </c>
      <c r="S179" s="212">
        <v>0</v>
      </c>
      <c r="T179" s="213">
        <f>S179*H179</f>
        <v>0</v>
      </c>
      <c r="AR179" s="15" t="s">
        <v>397</v>
      </c>
      <c r="AT179" s="15" t="s">
        <v>134</v>
      </c>
      <c r="AU179" s="15" t="s">
        <v>78</v>
      </c>
      <c r="AY179" s="15" t="s">
        <v>130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5" t="s">
        <v>76</v>
      </c>
      <c r="BK179" s="214">
        <f>ROUND(I179*H179,2)</f>
        <v>0</v>
      </c>
      <c r="BL179" s="15" t="s">
        <v>397</v>
      </c>
      <c r="BM179" s="15" t="s">
        <v>1143</v>
      </c>
    </row>
    <row r="180" spans="2:47" s="1" customFormat="1" ht="12">
      <c r="B180" s="36"/>
      <c r="C180" s="37"/>
      <c r="D180" s="215" t="s">
        <v>141</v>
      </c>
      <c r="E180" s="37"/>
      <c r="F180" s="216" t="s">
        <v>1144</v>
      </c>
      <c r="G180" s="37"/>
      <c r="H180" s="37"/>
      <c r="I180" s="129"/>
      <c r="J180" s="37"/>
      <c r="K180" s="37"/>
      <c r="L180" s="41"/>
      <c r="M180" s="217"/>
      <c r="N180" s="77"/>
      <c r="O180" s="77"/>
      <c r="P180" s="77"/>
      <c r="Q180" s="77"/>
      <c r="R180" s="77"/>
      <c r="S180" s="77"/>
      <c r="T180" s="78"/>
      <c r="AT180" s="15" t="s">
        <v>141</v>
      </c>
      <c r="AU180" s="15" t="s">
        <v>78</v>
      </c>
    </row>
    <row r="181" spans="2:65" s="1" customFormat="1" ht="16.5" customHeight="1">
      <c r="B181" s="36"/>
      <c r="C181" s="203" t="s">
        <v>1145</v>
      </c>
      <c r="D181" s="203" t="s">
        <v>134</v>
      </c>
      <c r="E181" s="204" t="s">
        <v>1146</v>
      </c>
      <c r="F181" s="205" t="s">
        <v>1147</v>
      </c>
      <c r="G181" s="206" t="s">
        <v>1091</v>
      </c>
      <c r="H181" s="207">
        <v>1</v>
      </c>
      <c r="I181" s="208"/>
      <c r="J181" s="209">
        <f>ROUND(I181*H181,2)</f>
        <v>0</v>
      </c>
      <c r="K181" s="205" t="s">
        <v>138</v>
      </c>
      <c r="L181" s="41"/>
      <c r="M181" s="210" t="s">
        <v>1</v>
      </c>
      <c r="N181" s="211" t="s">
        <v>39</v>
      </c>
      <c r="O181" s="77"/>
      <c r="P181" s="212">
        <f>O181*H181</f>
        <v>0</v>
      </c>
      <c r="Q181" s="212">
        <v>0.00184</v>
      </c>
      <c r="R181" s="212">
        <f>Q181*H181</f>
        <v>0.00184</v>
      </c>
      <c r="S181" s="212">
        <v>0</v>
      </c>
      <c r="T181" s="213">
        <f>S181*H181</f>
        <v>0</v>
      </c>
      <c r="AR181" s="15" t="s">
        <v>397</v>
      </c>
      <c r="AT181" s="15" t="s">
        <v>134</v>
      </c>
      <c r="AU181" s="15" t="s">
        <v>78</v>
      </c>
      <c r="AY181" s="15" t="s">
        <v>130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5" t="s">
        <v>76</v>
      </c>
      <c r="BK181" s="214">
        <f>ROUND(I181*H181,2)</f>
        <v>0</v>
      </c>
      <c r="BL181" s="15" t="s">
        <v>397</v>
      </c>
      <c r="BM181" s="15" t="s">
        <v>1148</v>
      </c>
    </row>
    <row r="182" spans="2:47" s="1" customFormat="1" ht="12">
      <c r="B182" s="36"/>
      <c r="C182" s="37"/>
      <c r="D182" s="215" t="s">
        <v>141</v>
      </c>
      <c r="E182" s="37"/>
      <c r="F182" s="216" t="s">
        <v>1147</v>
      </c>
      <c r="G182" s="37"/>
      <c r="H182" s="37"/>
      <c r="I182" s="129"/>
      <c r="J182" s="37"/>
      <c r="K182" s="37"/>
      <c r="L182" s="41"/>
      <c r="M182" s="217"/>
      <c r="N182" s="77"/>
      <c r="O182" s="77"/>
      <c r="P182" s="77"/>
      <c r="Q182" s="77"/>
      <c r="R182" s="77"/>
      <c r="S182" s="77"/>
      <c r="T182" s="78"/>
      <c r="AT182" s="15" t="s">
        <v>141</v>
      </c>
      <c r="AU182" s="15" t="s">
        <v>78</v>
      </c>
    </row>
    <row r="183" spans="2:65" s="1" customFormat="1" ht="16.5" customHeight="1">
      <c r="B183" s="36"/>
      <c r="C183" s="203" t="s">
        <v>212</v>
      </c>
      <c r="D183" s="203" t="s">
        <v>134</v>
      </c>
      <c r="E183" s="204" t="s">
        <v>1149</v>
      </c>
      <c r="F183" s="205" t="s">
        <v>1150</v>
      </c>
      <c r="G183" s="206" t="s">
        <v>258</v>
      </c>
      <c r="H183" s="207">
        <v>2</v>
      </c>
      <c r="I183" s="208"/>
      <c r="J183" s="209">
        <f>ROUND(I183*H183,2)</f>
        <v>0</v>
      </c>
      <c r="K183" s="205" t="s">
        <v>138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</v>
      </c>
      <c r="R183" s="212">
        <f>Q183*H183</f>
        <v>0</v>
      </c>
      <c r="S183" s="212">
        <v>0.00085</v>
      </c>
      <c r="T183" s="213">
        <f>S183*H183</f>
        <v>0.0017</v>
      </c>
      <c r="AR183" s="15" t="s">
        <v>397</v>
      </c>
      <c r="AT183" s="15" t="s">
        <v>134</v>
      </c>
      <c r="AU183" s="15" t="s">
        <v>78</v>
      </c>
      <c r="AY183" s="15" t="s">
        <v>130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397</v>
      </c>
      <c r="BM183" s="15" t="s">
        <v>1151</v>
      </c>
    </row>
    <row r="184" spans="2:47" s="1" customFormat="1" ht="12">
      <c r="B184" s="36"/>
      <c r="C184" s="37"/>
      <c r="D184" s="215" t="s">
        <v>141</v>
      </c>
      <c r="E184" s="37"/>
      <c r="F184" s="216" t="s">
        <v>1152</v>
      </c>
      <c r="G184" s="37"/>
      <c r="H184" s="37"/>
      <c r="I184" s="129"/>
      <c r="J184" s="37"/>
      <c r="K184" s="37"/>
      <c r="L184" s="41"/>
      <c r="M184" s="217"/>
      <c r="N184" s="77"/>
      <c r="O184" s="77"/>
      <c r="P184" s="77"/>
      <c r="Q184" s="77"/>
      <c r="R184" s="77"/>
      <c r="S184" s="77"/>
      <c r="T184" s="78"/>
      <c r="AT184" s="15" t="s">
        <v>141</v>
      </c>
      <c r="AU184" s="15" t="s">
        <v>78</v>
      </c>
    </row>
    <row r="185" spans="2:65" s="1" customFormat="1" ht="16.5" customHeight="1">
      <c r="B185" s="36"/>
      <c r="C185" s="203" t="s">
        <v>301</v>
      </c>
      <c r="D185" s="203" t="s">
        <v>134</v>
      </c>
      <c r="E185" s="204" t="s">
        <v>1153</v>
      </c>
      <c r="F185" s="205" t="s">
        <v>1154</v>
      </c>
      <c r="G185" s="206" t="s">
        <v>173</v>
      </c>
      <c r="H185" s="207">
        <v>0.077</v>
      </c>
      <c r="I185" s="208"/>
      <c r="J185" s="209">
        <f>ROUND(I185*H185,2)</f>
        <v>0</v>
      </c>
      <c r="K185" s="205" t="s">
        <v>138</v>
      </c>
      <c r="L185" s="41"/>
      <c r="M185" s="210" t="s">
        <v>1</v>
      </c>
      <c r="N185" s="211" t="s">
        <v>39</v>
      </c>
      <c r="O185" s="77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AR185" s="15" t="s">
        <v>397</v>
      </c>
      <c r="AT185" s="15" t="s">
        <v>134</v>
      </c>
      <c r="AU185" s="15" t="s">
        <v>78</v>
      </c>
      <c r="AY185" s="15" t="s">
        <v>130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5" t="s">
        <v>76</v>
      </c>
      <c r="BK185" s="214">
        <f>ROUND(I185*H185,2)</f>
        <v>0</v>
      </c>
      <c r="BL185" s="15" t="s">
        <v>397</v>
      </c>
      <c r="BM185" s="15" t="s">
        <v>1155</v>
      </c>
    </row>
    <row r="186" spans="2:47" s="1" customFormat="1" ht="12">
      <c r="B186" s="36"/>
      <c r="C186" s="37"/>
      <c r="D186" s="215" t="s">
        <v>141</v>
      </c>
      <c r="E186" s="37"/>
      <c r="F186" s="216" t="s">
        <v>1156</v>
      </c>
      <c r="G186" s="37"/>
      <c r="H186" s="37"/>
      <c r="I186" s="129"/>
      <c r="J186" s="37"/>
      <c r="K186" s="37"/>
      <c r="L186" s="41"/>
      <c r="M186" s="217"/>
      <c r="N186" s="77"/>
      <c r="O186" s="77"/>
      <c r="P186" s="77"/>
      <c r="Q186" s="77"/>
      <c r="R186" s="77"/>
      <c r="S186" s="77"/>
      <c r="T186" s="78"/>
      <c r="AT186" s="15" t="s">
        <v>141</v>
      </c>
      <c r="AU186" s="15" t="s">
        <v>78</v>
      </c>
    </row>
    <row r="187" spans="2:65" s="1" customFormat="1" ht="16.5" customHeight="1">
      <c r="B187" s="36"/>
      <c r="C187" s="203" t="s">
        <v>195</v>
      </c>
      <c r="D187" s="203" t="s">
        <v>134</v>
      </c>
      <c r="E187" s="204" t="s">
        <v>1157</v>
      </c>
      <c r="F187" s="205" t="s">
        <v>1158</v>
      </c>
      <c r="G187" s="206" t="s">
        <v>173</v>
      </c>
      <c r="H187" s="207">
        <v>0.077</v>
      </c>
      <c r="I187" s="208"/>
      <c r="J187" s="209">
        <f>ROUND(I187*H187,2)</f>
        <v>0</v>
      </c>
      <c r="K187" s="205" t="s">
        <v>138</v>
      </c>
      <c r="L187" s="41"/>
      <c r="M187" s="210" t="s">
        <v>1</v>
      </c>
      <c r="N187" s="211" t="s">
        <v>39</v>
      </c>
      <c r="O187" s="77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15" t="s">
        <v>397</v>
      </c>
      <c r="AT187" s="15" t="s">
        <v>134</v>
      </c>
      <c r="AU187" s="15" t="s">
        <v>78</v>
      </c>
      <c r="AY187" s="15" t="s">
        <v>130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5" t="s">
        <v>76</v>
      </c>
      <c r="BK187" s="214">
        <f>ROUND(I187*H187,2)</f>
        <v>0</v>
      </c>
      <c r="BL187" s="15" t="s">
        <v>397</v>
      </c>
      <c r="BM187" s="15" t="s">
        <v>1159</v>
      </c>
    </row>
    <row r="188" spans="2:47" s="1" customFormat="1" ht="12">
      <c r="B188" s="36"/>
      <c r="C188" s="37"/>
      <c r="D188" s="215" t="s">
        <v>141</v>
      </c>
      <c r="E188" s="37"/>
      <c r="F188" s="216" t="s">
        <v>1160</v>
      </c>
      <c r="G188" s="37"/>
      <c r="H188" s="37"/>
      <c r="I188" s="129"/>
      <c r="J188" s="37"/>
      <c r="K188" s="37"/>
      <c r="L188" s="41"/>
      <c r="M188" s="217"/>
      <c r="N188" s="77"/>
      <c r="O188" s="77"/>
      <c r="P188" s="77"/>
      <c r="Q188" s="77"/>
      <c r="R188" s="77"/>
      <c r="S188" s="77"/>
      <c r="T188" s="78"/>
      <c r="AT188" s="15" t="s">
        <v>141</v>
      </c>
      <c r="AU188" s="15" t="s">
        <v>78</v>
      </c>
    </row>
    <row r="189" spans="2:65" s="1" customFormat="1" ht="16.5" customHeight="1">
      <c r="B189" s="36"/>
      <c r="C189" s="203" t="s">
        <v>201</v>
      </c>
      <c r="D189" s="203" t="s">
        <v>134</v>
      </c>
      <c r="E189" s="204" t="s">
        <v>1161</v>
      </c>
      <c r="F189" s="205" t="s">
        <v>1162</v>
      </c>
      <c r="G189" s="206" t="s">
        <v>173</v>
      </c>
      <c r="H189" s="207">
        <v>0.077</v>
      </c>
      <c r="I189" s="208"/>
      <c r="J189" s="209">
        <f>ROUND(I189*H189,2)</f>
        <v>0</v>
      </c>
      <c r="K189" s="205" t="s">
        <v>138</v>
      </c>
      <c r="L189" s="41"/>
      <c r="M189" s="210" t="s">
        <v>1</v>
      </c>
      <c r="N189" s="211" t="s">
        <v>39</v>
      </c>
      <c r="O189" s="77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5" t="s">
        <v>397</v>
      </c>
      <c r="AT189" s="15" t="s">
        <v>134</v>
      </c>
      <c r="AU189" s="15" t="s">
        <v>78</v>
      </c>
      <c r="AY189" s="15" t="s">
        <v>130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5" t="s">
        <v>76</v>
      </c>
      <c r="BK189" s="214">
        <f>ROUND(I189*H189,2)</f>
        <v>0</v>
      </c>
      <c r="BL189" s="15" t="s">
        <v>397</v>
      </c>
      <c r="BM189" s="15" t="s">
        <v>1163</v>
      </c>
    </row>
    <row r="190" spans="2:47" s="1" customFormat="1" ht="12">
      <c r="B190" s="36"/>
      <c r="C190" s="37"/>
      <c r="D190" s="215" t="s">
        <v>141</v>
      </c>
      <c r="E190" s="37"/>
      <c r="F190" s="216" t="s">
        <v>1164</v>
      </c>
      <c r="G190" s="37"/>
      <c r="H190" s="37"/>
      <c r="I190" s="129"/>
      <c r="J190" s="37"/>
      <c r="K190" s="37"/>
      <c r="L190" s="41"/>
      <c r="M190" s="217"/>
      <c r="N190" s="77"/>
      <c r="O190" s="77"/>
      <c r="P190" s="77"/>
      <c r="Q190" s="77"/>
      <c r="R190" s="77"/>
      <c r="S190" s="77"/>
      <c r="T190" s="78"/>
      <c r="AT190" s="15" t="s">
        <v>141</v>
      </c>
      <c r="AU190" s="15" t="s">
        <v>78</v>
      </c>
    </row>
    <row r="191" spans="2:63" s="10" customFormat="1" ht="22.8" customHeight="1">
      <c r="B191" s="187"/>
      <c r="C191" s="188"/>
      <c r="D191" s="189" t="s">
        <v>67</v>
      </c>
      <c r="E191" s="201" t="s">
        <v>1165</v>
      </c>
      <c r="F191" s="201" t="s">
        <v>1166</v>
      </c>
      <c r="G191" s="188"/>
      <c r="H191" s="188"/>
      <c r="I191" s="191"/>
      <c r="J191" s="202">
        <f>BK191</f>
        <v>0</v>
      </c>
      <c r="K191" s="188"/>
      <c r="L191" s="193"/>
      <c r="M191" s="194"/>
      <c r="N191" s="195"/>
      <c r="O191" s="195"/>
      <c r="P191" s="196">
        <f>SUM(P192:P201)</f>
        <v>0</v>
      </c>
      <c r="Q191" s="195"/>
      <c r="R191" s="196">
        <f>SUM(R192:R201)</f>
        <v>0.0354</v>
      </c>
      <c r="S191" s="195"/>
      <c r="T191" s="197">
        <f>SUM(T192:T201)</f>
        <v>0</v>
      </c>
      <c r="AR191" s="198" t="s">
        <v>78</v>
      </c>
      <c r="AT191" s="199" t="s">
        <v>67</v>
      </c>
      <c r="AU191" s="199" t="s">
        <v>76</v>
      </c>
      <c r="AY191" s="198" t="s">
        <v>130</v>
      </c>
      <c r="BK191" s="200">
        <f>SUM(BK192:BK201)</f>
        <v>0</v>
      </c>
    </row>
    <row r="192" spans="2:65" s="1" customFormat="1" ht="16.5" customHeight="1">
      <c r="B192" s="36"/>
      <c r="C192" s="203" t="s">
        <v>207</v>
      </c>
      <c r="D192" s="203" t="s">
        <v>134</v>
      </c>
      <c r="E192" s="204" t="s">
        <v>1167</v>
      </c>
      <c r="F192" s="205" t="s">
        <v>1168</v>
      </c>
      <c r="G192" s="206" t="s">
        <v>1091</v>
      </c>
      <c r="H192" s="207">
        <v>1</v>
      </c>
      <c r="I192" s="208"/>
      <c r="J192" s="209">
        <f>ROUND(I192*H192,2)</f>
        <v>0</v>
      </c>
      <c r="K192" s="205" t="s">
        <v>138</v>
      </c>
      <c r="L192" s="41"/>
      <c r="M192" s="210" t="s">
        <v>1</v>
      </c>
      <c r="N192" s="211" t="s">
        <v>39</v>
      </c>
      <c r="O192" s="77"/>
      <c r="P192" s="212">
        <f>O192*H192</f>
        <v>0</v>
      </c>
      <c r="Q192" s="212">
        <v>0.012</v>
      </c>
      <c r="R192" s="212">
        <f>Q192*H192</f>
        <v>0.012</v>
      </c>
      <c r="S192" s="212">
        <v>0</v>
      </c>
      <c r="T192" s="213">
        <f>S192*H192</f>
        <v>0</v>
      </c>
      <c r="AR192" s="15" t="s">
        <v>397</v>
      </c>
      <c r="AT192" s="15" t="s">
        <v>134</v>
      </c>
      <c r="AU192" s="15" t="s">
        <v>78</v>
      </c>
      <c r="AY192" s="15" t="s">
        <v>130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5" t="s">
        <v>76</v>
      </c>
      <c r="BK192" s="214">
        <f>ROUND(I192*H192,2)</f>
        <v>0</v>
      </c>
      <c r="BL192" s="15" t="s">
        <v>397</v>
      </c>
      <c r="BM192" s="15" t="s">
        <v>1169</v>
      </c>
    </row>
    <row r="193" spans="2:47" s="1" customFormat="1" ht="12">
      <c r="B193" s="36"/>
      <c r="C193" s="37"/>
      <c r="D193" s="215" t="s">
        <v>141</v>
      </c>
      <c r="E193" s="37"/>
      <c r="F193" s="216" t="s">
        <v>1170</v>
      </c>
      <c r="G193" s="37"/>
      <c r="H193" s="37"/>
      <c r="I193" s="129"/>
      <c r="J193" s="37"/>
      <c r="K193" s="37"/>
      <c r="L193" s="41"/>
      <c r="M193" s="217"/>
      <c r="N193" s="77"/>
      <c r="O193" s="77"/>
      <c r="P193" s="77"/>
      <c r="Q193" s="77"/>
      <c r="R193" s="77"/>
      <c r="S193" s="77"/>
      <c r="T193" s="78"/>
      <c r="AT193" s="15" t="s">
        <v>141</v>
      </c>
      <c r="AU193" s="15" t="s">
        <v>78</v>
      </c>
    </row>
    <row r="194" spans="2:65" s="1" customFormat="1" ht="16.5" customHeight="1">
      <c r="B194" s="36"/>
      <c r="C194" s="203" t="s">
        <v>606</v>
      </c>
      <c r="D194" s="203" t="s">
        <v>134</v>
      </c>
      <c r="E194" s="204" t="s">
        <v>1171</v>
      </c>
      <c r="F194" s="205" t="s">
        <v>1172</v>
      </c>
      <c r="G194" s="206" t="s">
        <v>1091</v>
      </c>
      <c r="H194" s="207">
        <v>2</v>
      </c>
      <c r="I194" s="208"/>
      <c r="J194" s="209">
        <f>ROUND(I194*H194,2)</f>
        <v>0</v>
      </c>
      <c r="K194" s="205" t="s">
        <v>138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0.0117</v>
      </c>
      <c r="R194" s="212">
        <f>Q194*H194</f>
        <v>0.0234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1173</v>
      </c>
    </row>
    <row r="195" spans="2:47" s="1" customFormat="1" ht="12">
      <c r="B195" s="36"/>
      <c r="C195" s="37"/>
      <c r="D195" s="215" t="s">
        <v>141</v>
      </c>
      <c r="E195" s="37"/>
      <c r="F195" s="216" t="s">
        <v>1174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pans="2:65" s="1" customFormat="1" ht="16.5" customHeight="1">
      <c r="B196" s="36"/>
      <c r="C196" s="203" t="s">
        <v>414</v>
      </c>
      <c r="D196" s="203" t="s">
        <v>134</v>
      </c>
      <c r="E196" s="204" t="s">
        <v>1175</v>
      </c>
      <c r="F196" s="205" t="s">
        <v>1176</v>
      </c>
      <c r="G196" s="206" t="s">
        <v>173</v>
      </c>
      <c r="H196" s="207">
        <v>0.035</v>
      </c>
      <c r="I196" s="208"/>
      <c r="J196" s="209">
        <f>ROUND(I196*H196,2)</f>
        <v>0</v>
      </c>
      <c r="K196" s="205" t="s">
        <v>138</v>
      </c>
      <c r="L196" s="41"/>
      <c r="M196" s="210" t="s">
        <v>1</v>
      </c>
      <c r="N196" s="211" t="s">
        <v>39</v>
      </c>
      <c r="O196" s="77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AR196" s="15" t="s">
        <v>397</v>
      </c>
      <c r="AT196" s="15" t="s">
        <v>134</v>
      </c>
      <c r="AU196" s="15" t="s">
        <v>78</v>
      </c>
      <c r="AY196" s="15" t="s">
        <v>130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5" t="s">
        <v>76</v>
      </c>
      <c r="BK196" s="214">
        <f>ROUND(I196*H196,2)</f>
        <v>0</v>
      </c>
      <c r="BL196" s="15" t="s">
        <v>397</v>
      </c>
      <c r="BM196" s="15" t="s">
        <v>1177</v>
      </c>
    </row>
    <row r="197" spans="2:47" s="1" customFormat="1" ht="12">
      <c r="B197" s="36"/>
      <c r="C197" s="37"/>
      <c r="D197" s="215" t="s">
        <v>141</v>
      </c>
      <c r="E197" s="37"/>
      <c r="F197" s="216" t="s">
        <v>1178</v>
      </c>
      <c r="G197" s="37"/>
      <c r="H197" s="37"/>
      <c r="I197" s="129"/>
      <c r="J197" s="37"/>
      <c r="K197" s="37"/>
      <c r="L197" s="41"/>
      <c r="M197" s="217"/>
      <c r="N197" s="77"/>
      <c r="O197" s="77"/>
      <c r="P197" s="77"/>
      <c r="Q197" s="77"/>
      <c r="R197" s="77"/>
      <c r="S197" s="77"/>
      <c r="T197" s="78"/>
      <c r="AT197" s="15" t="s">
        <v>141</v>
      </c>
      <c r="AU197" s="15" t="s">
        <v>78</v>
      </c>
    </row>
    <row r="198" spans="2:65" s="1" customFormat="1" ht="16.5" customHeight="1">
      <c r="B198" s="36"/>
      <c r="C198" s="203" t="s">
        <v>431</v>
      </c>
      <c r="D198" s="203" t="s">
        <v>134</v>
      </c>
      <c r="E198" s="204" t="s">
        <v>1179</v>
      </c>
      <c r="F198" s="205" t="s">
        <v>1180</v>
      </c>
      <c r="G198" s="206" t="s">
        <v>173</v>
      </c>
      <c r="H198" s="207">
        <v>0.035</v>
      </c>
      <c r="I198" s="208"/>
      <c r="J198" s="209">
        <f>ROUND(I198*H198,2)</f>
        <v>0</v>
      </c>
      <c r="K198" s="205" t="s">
        <v>138</v>
      </c>
      <c r="L198" s="41"/>
      <c r="M198" s="210" t="s">
        <v>1</v>
      </c>
      <c r="N198" s="211" t="s">
        <v>39</v>
      </c>
      <c r="O198" s="77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5" t="s">
        <v>397</v>
      </c>
      <c r="AT198" s="15" t="s">
        <v>134</v>
      </c>
      <c r="AU198" s="15" t="s">
        <v>78</v>
      </c>
      <c r="AY198" s="15" t="s">
        <v>130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5" t="s">
        <v>76</v>
      </c>
      <c r="BK198" s="214">
        <f>ROUND(I198*H198,2)</f>
        <v>0</v>
      </c>
      <c r="BL198" s="15" t="s">
        <v>397</v>
      </c>
      <c r="BM198" s="15" t="s">
        <v>1181</v>
      </c>
    </row>
    <row r="199" spans="2:47" s="1" customFormat="1" ht="12">
      <c r="B199" s="36"/>
      <c r="C199" s="37"/>
      <c r="D199" s="215" t="s">
        <v>141</v>
      </c>
      <c r="E199" s="37"/>
      <c r="F199" s="216" t="s">
        <v>1182</v>
      </c>
      <c r="G199" s="37"/>
      <c r="H199" s="37"/>
      <c r="I199" s="129"/>
      <c r="J199" s="37"/>
      <c r="K199" s="37"/>
      <c r="L199" s="41"/>
      <c r="M199" s="217"/>
      <c r="N199" s="77"/>
      <c r="O199" s="77"/>
      <c r="P199" s="77"/>
      <c r="Q199" s="77"/>
      <c r="R199" s="77"/>
      <c r="S199" s="77"/>
      <c r="T199" s="78"/>
      <c r="AT199" s="15" t="s">
        <v>141</v>
      </c>
      <c r="AU199" s="15" t="s">
        <v>78</v>
      </c>
    </row>
    <row r="200" spans="2:65" s="1" customFormat="1" ht="16.5" customHeight="1">
      <c r="B200" s="36"/>
      <c r="C200" s="203" t="s">
        <v>436</v>
      </c>
      <c r="D200" s="203" t="s">
        <v>134</v>
      </c>
      <c r="E200" s="204" t="s">
        <v>1183</v>
      </c>
      <c r="F200" s="205" t="s">
        <v>1184</v>
      </c>
      <c r="G200" s="206" t="s">
        <v>173</v>
      </c>
      <c r="H200" s="207">
        <v>0.035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5" t="s">
        <v>397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397</v>
      </c>
      <c r="BM200" s="15" t="s">
        <v>1185</v>
      </c>
    </row>
    <row r="201" spans="2:47" s="1" customFormat="1" ht="12">
      <c r="B201" s="36"/>
      <c r="C201" s="37"/>
      <c r="D201" s="215" t="s">
        <v>141</v>
      </c>
      <c r="E201" s="37"/>
      <c r="F201" s="216" t="s">
        <v>1186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pans="2:63" s="10" customFormat="1" ht="22.8" customHeight="1">
      <c r="B202" s="187"/>
      <c r="C202" s="188"/>
      <c r="D202" s="189" t="s">
        <v>67</v>
      </c>
      <c r="E202" s="201" t="s">
        <v>399</v>
      </c>
      <c r="F202" s="201" t="s">
        <v>400</v>
      </c>
      <c r="G202" s="188"/>
      <c r="H202" s="188"/>
      <c r="I202" s="191"/>
      <c r="J202" s="202">
        <f>BK202</f>
        <v>0</v>
      </c>
      <c r="K202" s="188"/>
      <c r="L202" s="193"/>
      <c r="M202" s="194"/>
      <c r="N202" s="195"/>
      <c r="O202" s="195"/>
      <c r="P202" s="196">
        <f>SUM(P203:P247)</f>
        <v>0</v>
      </c>
      <c r="Q202" s="195"/>
      <c r="R202" s="196">
        <f>SUM(R203:R247)</f>
        <v>0.052860000000000004</v>
      </c>
      <c r="S202" s="195"/>
      <c r="T202" s="197">
        <f>SUM(T203:T247)</f>
        <v>0.0013</v>
      </c>
      <c r="AR202" s="198" t="s">
        <v>78</v>
      </c>
      <c r="AT202" s="199" t="s">
        <v>67</v>
      </c>
      <c r="AU202" s="199" t="s">
        <v>76</v>
      </c>
      <c r="AY202" s="198" t="s">
        <v>130</v>
      </c>
      <c r="BK202" s="200">
        <f>SUM(BK203:BK247)</f>
        <v>0</v>
      </c>
    </row>
    <row r="203" spans="2:65" s="1" customFormat="1" ht="16.5" customHeight="1">
      <c r="B203" s="36"/>
      <c r="C203" s="203" t="s">
        <v>1187</v>
      </c>
      <c r="D203" s="203" t="s">
        <v>134</v>
      </c>
      <c r="E203" s="204" t="s">
        <v>401</v>
      </c>
      <c r="F203" s="205" t="s">
        <v>402</v>
      </c>
      <c r="G203" s="206" t="s">
        <v>258</v>
      </c>
      <c r="H203" s="207">
        <v>8</v>
      </c>
      <c r="I203" s="208"/>
      <c r="J203" s="209">
        <f>ROUND(I203*H203,2)</f>
        <v>0</v>
      </c>
      <c r="K203" s="205" t="s">
        <v>138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1188</v>
      </c>
    </row>
    <row r="204" spans="2:47" s="1" customFormat="1" ht="12">
      <c r="B204" s="36"/>
      <c r="C204" s="37"/>
      <c r="D204" s="215" t="s">
        <v>141</v>
      </c>
      <c r="E204" s="37"/>
      <c r="F204" s="216" t="s">
        <v>404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pans="2:51" s="11" customFormat="1" ht="12">
      <c r="B205" s="231"/>
      <c r="C205" s="232"/>
      <c r="D205" s="215" t="s">
        <v>189</v>
      </c>
      <c r="E205" s="233" t="s">
        <v>1</v>
      </c>
      <c r="F205" s="234" t="s">
        <v>1189</v>
      </c>
      <c r="G205" s="232"/>
      <c r="H205" s="235">
        <v>8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189</v>
      </c>
      <c r="AU205" s="241" t="s">
        <v>78</v>
      </c>
      <c r="AV205" s="11" t="s">
        <v>78</v>
      </c>
      <c r="AW205" s="11" t="s">
        <v>31</v>
      </c>
      <c r="AX205" s="11" t="s">
        <v>76</v>
      </c>
      <c r="AY205" s="241" t="s">
        <v>130</v>
      </c>
    </row>
    <row r="206" spans="2:65" s="1" customFormat="1" ht="16.5" customHeight="1">
      <c r="B206" s="36"/>
      <c r="C206" s="203" t="s">
        <v>511</v>
      </c>
      <c r="D206" s="203" t="s">
        <v>134</v>
      </c>
      <c r="E206" s="204" t="s">
        <v>805</v>
      </c>
      <c r="F206" s="205" t="s">
        <v>806</v>
      </c>
      <c r="G206" s="206" t="s">
        <v>258</v>
      </c>
      <c r="H206" s="207">
        <v>6</v>
      </c>
      <c r="I206" s="208"/>
      <c r="J206" s="209">
        <f>ROUND(I206*H206,2)</f>
        <v>0</v>
      </c>
      <c r="K206" s="205" t="s">
        <v>138</v>
      </c>
      <c r="L206" s="41"/>
      <c r="M206" s="210" t="s">
        <v>1</v>
      </c>
      <c r="N206" s="211" t="s">
        <v>39</v>
      </c>
      <c r="O206" s="77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5" t="s">
        <v>397</v>
      </c>
      <c r="AT206" s="15" t="s">
        <v>134</v>
      </c>
      <c r="AU206" s="15" t="s">
        <v>78</v>
      </c>
      <c r="AY206" s="15" t="s">
        <v>130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5" t="s">
        <v>76</v>
      </c>
      <c r="BK206" s="214">
        <f>ROUND(I206*H206,2)</f>
        <v>0</v>
      </c>
      <c r="BL206" s="15" t="s">
        <v>397</v>
      </c>
      <c r="BM206" s="15" t="s">
        <v>1190</v>
      </c>
    </row>
    <row r="207" spans="2:47" s="1" customFormat="1" ht="12">
      <c r="B207" s="36"/>
      <c r="C207" s="37"/>
      <c r="D207" s="215" t="s">
        <v>141</v>
      </c>
      <c r="E207" s="37"/>
      <c r="F207" s="216" t="s">
        <v>808</v>
      </c>
      <c r="G207" s="37"/>
      <c r="H207" s="37"/>
      <c r="I207" s="129"/>
      <c r="J207" s="37"/>
      <c r="K207" s="37"/>
      <c r="L207" s="41"/>
      <c r="M207" s="217"/>
      <c r="N207" s="77"/>
      <c r="O207" s="77"/>
      <c r="P207" s="77"/>
      <c r="Q207" s="77"/>
      <c r="R207" s="77"/>
      <c r="S207" s="77"/>
      <c r="T207" s="78"/>
      <c r="AT207" s="15" t="s">
        <v>141</v>
      </c>
      <c r="AU207" s="15" t="s">
        <v>78</v>
      </c>
    </row>
    <row r="208" spans="2:51" s="11" customFormat="1" ht="12">
      <c r="B208" s="231"/>
      <c r="C208" s="232"/>
      <c r="D208" s="215" t="s">
        <v>189</v>
      </c>
      <c r="E208" s="233" t="s">
        <v>1</v>
      </c>
      <c r="F208" s="234" t="s">
        <v>212</v>
      </c>
      <c r="G208" s="232"/>
      <c r="H208" s="235">
        <v>6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189</v>
      </c>
      <c r="AU208" s="241" t="s">
        <v>78</v>
      </c>
      <c r="AV208" s="11" t="s">
        <v>78</v>
      </c>
      <c r="AW208" s="11" t="s">
        <v>31</v>
      </c>
      <c r="AX208" s="11" t="s">
        <v>76</v>
      </c>
      <c r="AY208" s="241" t="s">
        <v>130</v>
      </c>
    </row>
    <row r="209" spans="2:65" s="1" customFormat="1" ht="16.5" customHeight="1">
      <c r="B209" s="36"/>
      <c r="C209" s="221" t="s">
        <v>476</v>
      </c>
      <c r="D209" s="221" t="s">
        <v>178</v>
      </c>
      <c r="E209" s="222" t="s">
        <v>406</v>
      </c>
      <c r="F209" s="223" t="s">
        <v>407</v>
      </c>
      <c r="G209" s="224" t="s">
        <v>258</v>
      </c>
      <c r="H209" s="225">
        <v>3</v>
      </c>
      <c r="I209" s="226"/>
      <c r="J209" s="227">
        <f>ROUND(I209*H209,2)</f>
        <v>0</v>
      </c>
      <c r="K209" s="223" t="s">
        <v>138</v>
      </c>
      <c r="L209" s="228"/>
      <c r="M209" s="229" t="s">
        <v>1</v>
      </c>
      <c r="N209" s="230" t="s">
        <v>39</v>
      </c>
      <c r="O209" s="77"/>
      <c r="P209" s="212">
        <f>O209*H209</f>
        <v>0</v>
      </c>
      <c r="Q209" s="212">
        <v>9E-05</v>
      </c>
      <c r="R209" s="212">
        <f>Q209*H209</f>
        <v>0.00027</v>
      </c>
      <c r="S209" s="212">
        <v>0</v>
      </c>
      <c r="T209" s="213">
        <f>S209*H209</f>
        <v>0</v>
      </c>
      <c r="AR209" s="15" t="s">
        <v>408</v>
      </c>
      <c r="AT209" s="15" t="s">
        <v>178</v>
      </c>
      <c r="AU209" s="15" t="s">
        <v>78</v>
      </c>
      <c r="AY209" s="15" t="s">
        <v>130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5" t="s">
        <v>76</v>
      </c>
      <c r="BK209" s="214">
        <f>ROUND(I209*H209,2)</f>
        <v>0</v>
      </c>
      <c r="BL209" s="15" t="s">
        <v>397</v>
      </c>
      <c r="BM209" s="15" t="s">
        <v>1191</v>
      </c>
    </row>
    <row r="210" spans="2:47" s="1" customFormat="1" ht="12">
      <c r="B210" s="36"/>
      <c r="C210" s="37"/>
      <c r="D210" s="215" t="s">
        <v>141</v>
      </c>
      <c r="E210" s="37"/>
      <c r="F210" s="216" t="s">
        <v>407</v>
      </c>
      <c r="G210" s="37"/>
      <c r="H210" s="37"/>
      <c r="I210" s="129"/>
      <c r="J210" s="37"/>
      <c r="K210" s="37"/>
      <c r="L210" s="41"/>
      <c r="M210" s="217"/>
      <c r="N210" s="77"/>
      <c r="O210" s="77"/>
      <c r="P210" s="77"/>
      <c r="Q210" s="77"/>
      <c r="R210" s="77"/>
      <c r="S210" s="77"/>
      <c r="T210" s="78"/>
      <c r="AT210" s="15" t="s">
        <v>141</v>
      </c>
      <c r="AU210" s="15" t="s">
        <v>78</v>
      </c>
    </row>
    <row r="211" spans="2:65" s="1" customFormat="1" ht="16.5" customHeight="1">
      <c r="B211" s="36"/>
      <c r="C211" s="221" t="s">
        <v>1192</v>
      </c>
      <c r="D211" s="221" t="s">
        <v>178</v>
      </c>
      <c r="E211" s="222" t="s">
        <v>411</v>
      </c>
      <c r="F211" s="223" t="s">
        <v>412</v>
      </c>
      <c r="G211" s="224" t="s">
        <v>258</v>
      </c>
      <c r="H211" s="225">
        <v>11</v>
      </c>
      <c r="I211" s="226"/>
      <c r="J211" s="227">
        <f>ROUND(I211*H211,2)</f>
        <v>0</v>
      </c>
      <c r="K211" s="223" t="s">
        <v>138</v>
      </c>
      <c r="L211" s="228"/>
      <c r="M211" s="229" t="s">
        <v>1</v>
      </c>
      <c r="N211" s="230" t="s">
        <v>39</v>
      </c>
      <c r="O211" s="77"/>
      <c r="P211" s="212">
        <f>O211*H211</f>
        <v>0</v>
      </c>
      <c r="Q211" s="212">
        <v>3E-05</v>
      </c>
      <c r="R211" s="212">
        <f>Q211*H211</f>
        <v>0.00033</v>
      </c>
      <c r="S211" s="212">
        <v>0</v>
      </c>
      <c r="T211" s="213">
        <f>S211*H211</f>
        <v>0</v>
      </c>
      <c r="AR211" s="15" t="s">
        <v>408</v>
      </c>
      <c r="AT211" s="15" t="s">
        <v>178</v>
      </c>
      <c r="AU211" s="15" t="s">
        <v>78</v>
      </c>
      <c r="AY211" s="15" t="s">
        <v>130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5" t="s">
        <v>76</v>
      </c>
      <c r="BK211" s="214">
        <f>ROUND(I211*H211,2)</f>
        <v>0</v>
      </c>
      <c r="BL211" s="15" t="s">
        <v>397</v>
      </c>
      <c r="BM211" s="15" t="s">
        <v>1193</v>
      </c>
    </row>
    <row r="212" spans="2:47" s="1" customFormat="1" ht="12">
      <c r="B212" s="36"/>
      <c r="C212" s="37"/>
      <c r="D212" s="215" t="s">
        <v>141</v>
      </c>
      <c r="E212" s="37"/>
      <c r="F212" s="216" t="s">
        <v>412</v>
      </c>
      <c r="G212" s="37"/>
      <c r="H212" s="37"/>
      <c r="I212" s="129"/>
      <c r="J212" s="37"/>
      <c r="K212" s="37"/>
      <c r="L212" s="41"/>
      <c r="M212" s="217"/>
      <c r="N212" s="77"/>
      <c r="O212" s="77"/>
      <c r="P212" s="77"/>
      <c r="Q212" s="77"/>
      <c r="R212" s="77"/>
      <c r="S212" s="77"/>
      <c r="T212" s="78"/>
      <c r="AT212" s="15" t="s">
        <v>141</v>
      </c>
      <c r="AU212" s="15" t="s">
        <v>78</v>
      </c>
    </row>
    <row r="213" spans="2:51" s="11" customFormat="1" ht="12">
      <c r="B213" s="231"/>
      <c r="C213" s="232"/>
      <c r="D213" s="215" t="s">
        <v>189</v>
      </c>
      <c r="E213" s="233" t="s">
        <v>1</v>
      </c>
      <c r="F213" s="234" t="s">
        <v>1194</v>
      </c>
      <c r="G213" s="232"/>
      <c r="H213" s="235">
        <v>11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189</v>
      </c>
      <c r="AU213" s="241" t="s">
        <v>78</v>
      </c>
      <c r="AV213" s="11" t="s">
        <v>78</v>
      </c>
      <c r="AW213" s="11" t="s">
        <v>31</v>
      </c>
      <c r="AX213" s="11" t="s">
        <v>76</v>
      </c>
      <c r="AY213" s="241" t="s">
        <v>130</v>
      </c>
    </row>
    <row r="214" spans="2:65" s="1" customFormat="1" ht="16.5" customHeight="1">
      <c r="B214" s="36"/>
      <c r="C214" s="203" t="s">
        <v>490</v>
      </c>
      <c r="D214" s="203" t="s">
        <v>134</v>
      </c>
      <c r="E214" s="204" t="s">
        <v>1195</v>
      </c>
      <c r="F214" s="205" t="s">
        <v>1196</v>
      </c>
      <c r="G214" s="206" t="s">
        <v>198</v>
      </c>
      <c r="H214" s="207">
        <v>190</v>
      </c>
      <c r="I214" s="208"/>
      <c r="J214" s="209">
        <f>ROUND(I214*H214,2)</f>
        <v>0</v>
      </c>
      <c r="K214" s="205" t="s">
        <v>138</v>
      </c>
      <c r="L214" s="41"/>
      <c r="M214" s="210" t="s">
        <v>1</v>
      </c>
      <c r="N214" s="211" t="s">
        <v>39</v>
      </c>
      <c r="O214" s="77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5" t="s">
        <v>397</v>
      </c>
      <c r="AT214" s="15" t="s">
        <v>134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1197</v>
      </c>
    </row>
    <row r="215" spans="2:47" s="1" customFormat="1" ht="12">
      <c r="B215" s="36"/>
      <c r="C215" s="37"/>
      <c r="D215" s="215" t="s">
        <v>141</v>
      </c>
      <c r="E215" s="37"/>
      <c r="F215" s="216" t="s">
        <v>1198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pans="2:51" s="11" customFormat="1" ht="12">
      <c r="B216" s="231"/>
      <c r="C216" s="232"/>
      <c r="D216" s="215" t="s">
        <v>189</v>
      </c>
      <c r="E216" s="233" t="s">
        <v>1</v>
      </c>
      <c r="F216" s="234" t="s">
        <v>1199</v>
      </c>
      <c r="G216" s="232"/>
      <c r="H216" s="235">
        <v>190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189</v>
      </c>
      <c r="AU216" s="241" t="s">
        <v>78</v>
      </c>
      <c r="AV216" s="11" t="s">
        <v>78</v>
      </c>
      <c r="AW216" s="11" t="s">
        <v>31</v>
      </c>
      <c r="AX216" s="11" t="s">
        <v>76</v>
      </c>
      <c r="AY216" s="241" t="s">
        <v>130</v>
      </c>
    </row>
    <row r="217" spans="2:65" s="1" customFormat="1" ht="16.5" customHeight="1">
      <c r="B217" s="36"/>
      <c r="C217" s="221" t="s">
        <v>363</v>
      </c>
      <c r="D217" s="221" t="s">
        <v>178</v>
      </c>
      <c r="E217" s="222" t="s">
        <v>811</v>
      </c>
      <c r="F217" s="223" t="s">
        <v>812</v>
      </c>
      <c r="G217" s="224" t="s">
        <v>813</v>
      </c>
      <c r="H217" s="225">
        <v>0.11</v>
      </c>
      <c r="I217" s="226"/>
      <c r="J217" s="227">
        <f>ROUND(I217*H217,2)</f>
        <v>0</v>
      </c>
      <c r="K217" s="223" t="s">
        <v>138</v>
      </c>
      <c r="L217" s="228"/>
      <c r="M217" s="229" t="s">
        <v>1</v>
      </c>
      <c r="N217" s="230" t="s">
        <v>39</v>
      </c>
      <c r="O217" s="77"/>
      <c r="P217" s="212">
        <f>O217*H217</f>
        <v>0</v>
      </c>
      <c r="Q217" s="212">
        <v>0.12</v>
      </c>
      <c r="R217" s="212">
        <f>Q217*H217</f>
        <v>0.0132</v>
      </c>
      <c r="S217" s="212">
        <v>0</v>
      </c>
      <c r="T217" s="213">
        <f>S217*H217</f>
        <v>0</v>
      </c>
      <c r="AR217" s="15" t="s">
        <v>408</v>
      </c>
      <c r="AT217" s="15" t="s">
        <v>178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397</v>
      </c>
      <c r="BM217" s="15" t="s">
        <v>1200</v>
      </c>
    </row>
    <row r="218" spans="2:47" s="1" customFormat="1" ht="12">
      <c r="B218" s="36"/>
      <c r="C218" s="37"/>
      <c r="D218" s="215" t="s">
        <v>141</v>
      </c>
      <c r="E218" s="37"/>
      <c r="F218" s="216" t="s">
        <v>812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pans="2:51" s="11" customFormat="1" ht="12">
      <c r="B219" s="231"/>
      <c r="C219" s="232"/>
      <c r="D219" s="215" t="s">
        <v>189</v>
      </c>
      <c r="E219" s="232"/>
      <c r="F219" s="234" t="s">
        <v>1201</v>
      </c>
      <c r="G219" s="232"/>
      <c r="H219" s="235">
        <v>0.11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189</v>
      </c>
      <c r="AU219" s="241" t="s">
        <v>78</v>
      </c>
      <c r="AV219" s="11" t="s">
        <v>78</v>
      </c>
      <c r="AW219" s="11" t="s">
        <v>4</v>
      </c>
      <c r="AX219" s="11" t="s">
        <v>76</v>
      </c>
      <c r="AY219" s="241" t="s">
        <v>130</v>
      </c>
    </row>
    <row r="220" spans="2:65" s="1" customFormat="1" ht="16.5" customHeight="1">
      <c r="B220" s="36"/>
      <c r="C220" s="221" t="s">
        <v>368</v>
      </c>
      <c r="D220" s="221" t="s">
        <v>178</v>
      </c>
      <c r="E220" s="222" t="s">
        <v>818</v>
      </c>
      <c r="F220" s="223" t="s">
        <v>819</v>
      </c>
      <c r="G220" s="224" t="s">
        <v>813</v>
      </c>
      <c r="H220" s="225">
        <v>0.118</v>
      </c>
      <c r="I220" s="226"/>
      <c r="J220" s="227">
        <f>ROUND(I220*H220,2)</f>
        <v>0</v>
      </c>
      <c r="K220" s="223" t="s">
        <v>138</v>
      </c>
      <c r="L220" s="228"/>
      <c r="M220" s="229" t="s">
        <v>1</v>
      </c>
      <c r="N220" s="230" t="s">
        <v>39</v>
      </c>
      <c r="O220" s="77"/>
      <c r="P220" s="212">
        <f>O220*H220</f>
        <v>0</v>
      </c>
      <c r="Q220" s="212">
        <v>0.17</v>
      </c>
      <c r="R220" s="212">
        <f>Q220*H220</f>
        <v>0.02006</v>
      </c>
      <c r="S220" s="212">
        <v>0</v>
      </c>
      <c r="T220" s="213">
        <f>S220*H220</f>
        <v>0</v>
      </c>
      <c r="AR220" s="15" t="s">
        <v>408</v>
      </c>
      <c r="AT220" s="15" t="s">
        <v>178</v>
      </c>
      <c r="AU220" s="15" t="s">
        <v>78</v>
      </c>
      <c r="AY220" s="15" t="s">
        <v>130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5" t="s">
        <v>76</v>
      </c>
      <c r="BK220" s="214">
        <f>ROUND(I220*H220,2)</f>
        <v>0</v>
      </c>
      <c r="BL220" s="15" t="s">
        <v>397</v>
      </c>
      <c r="BM220" s="15" t="s">
        <v>1202</v>
      </c>
    </row>
    <row r="221" spans="2:47" s="1" customFormat="1" ht="12">
      <c r="B221" s="36"/>
      <c r="C221" s="37"/>
      <c r="D221" s="215" t="s">
        <v>141</v>
      </c>
      <c r="E221" s="37"/>
      <c r="F221" s="216" t="s">
        <v>819</v>
      </c>
      <c r="G221" s="37"/>
      <c r="H221" s="37"/>
      <c r="I221" s="129"/>
      <c r="J221" s="37"/>
      <c r="K221" s="37"/>
      <c r="L221" s="41"/>
      <c r="M221" s="217"/>
      <c r="N221" s="77"/>
      <c r="O221" s="77"/>
      <c r="P221" s="77"/>
      <c r="Q221" s="77"/>
      <c r="R221" s="77"/>
      <c r="S221" s="77"/>
      <c r="T221" s="78"/>
      <c r="AT221" s="15" t="s">
        <v>141</v>
      </c>
      <c r="AU221" s="15" t="s">
        <v>78</v>
      </c>
    </row>
    <row r="222" spans="2:51" s="11" customFormat="1" ht="12">
      <c r="B222" s="231"/>
      <c r="C222" s="232"/>
      <c r="D222" s="215" t="s">
        <v>189</v>
      </c>
      <c r="E222" s="232"/>
      <c r="F222" s="234" t="s">
        <v>1203</v>
      </c>
      <c r="G222" s="232"/>
      <c r="H222" s="235">
        <v>0.118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189</v>
      </c>
      <c r="AU222" s="241" t="s">
        <v>78</v>
      </c>
      <c r="AV222" s="11" t="s">
        <v>78</v>
      </c>
      <c r="AW222" s="11" t="s">
        <v>4</v>
      </c>
      <c r="AX222" s="11" t="s">
        <v>76</v>
      </c>
      <c r="AY222" s="241" t="s">
        <v>130</v>
      </c>
    </row>
    <row r="223" spans="2:65" s="1" customFormat="1" ht="16.5" customHeight="1">
      <c r="B223" s="36"/>
      <c r="C223" s="203" t="s">
        <v>374</v>
      </c>
      <c r="D223" s="203" t="s">
        <v>134</v>
      </c>
      <c r="E223" s="204" t="s">
        <v>833</v>
      </c>
      <c r="F223" s="205" t="s">
        <v>834</v>
      </c>
      <c r="G223" s="206" t="s">
        <v>258</v>
      </c>
      <c r="H223" s="207">
        <v>4</v>
      </c>
      <c r="I223" s="208"/>
      <c r="J223" s="209">
        <f>ROUND(I223*H223,2)</f>
        <v>0</v>
      </c>
      <c r="K223" s="205" t="s">
        <v>138</v>
      </c>
      <c r="L223" s="41"/>
      <c r="M223" s="210" t="s">
        <v>1</v>
      </c>
      <c r="N223" s="211" t="s">
        <v>39</v>
      </c>
      <c r="O223" s="77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AR223" s="15" t="s">
        <v>397</v>
      </c>
      <c r="AT223" s="15" t="s">
        <v>134</v>
      </c>
      <c r="AU223" s="15" t="s">
        <v>78</v>
      </c>
      <c r="AY223" s="15" t="s">
        <v>130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5" t="s">
        <v>76</v>
      </c>
      <c r="BK223" s="214">
        <f>ROUND(I223*H223,2)</f>
        <v>0</v>
      </c>
      <c r="BL223" s="15" t="s">
        <v>397</v>
      </c>
      <c r="BM223" s="15" t="s">
        <v>1204</v>
      </c>
    </row>
    <row r="224" spans="2:47" s="1" customFormat="1" ht="12">
      <c r="B224" s="36"/>
      <c r="C224" s="37"/>
      <c r="D224" s="215" t="s">
        <v>141</v>
      </c>
      <c r="E224" s="37"/>
      <c r="F224" s="216" t="s">
        <v>836</v>
      </c>
      <c r="G224" s="37"/>
      <c r="H224" s="37"/>
      <c r="I224" s="129"/>
      <c r="J224" s="37"/>
      <c r="K224" s="37"/>
      <c r="L224" s="41"/>
      <c r="M224" s="217"/>
      <c r="N224" s="77"/>
      <c r="O224" s="77"/>
      <c r="P224" s="77"/>
      <c r="Q224" s="77"/>
      <c r="R224" s="77"/>
      <c r="S224" s="77"/>
      <c r="T224" s="78"/>
      <c r="AT224" s="15" t="s">
        <v>141</v>
      </c>
      <c r="AU224" s="15" t="s">
        <v>78</v>
      </c>
    </row>
    <row r="225" spans="2:65" s="1" customFormat="1" ht="16.5" customHeight="1">
      <c r="B225" s="36"/>
      <c r="C225" s="221" t="s">
        <v>379</v>
      </c>
      <c r="D225" s="221" t="s">
        <v>178</v>
      </c>
      <c r="E225" s="222" t="s">
        <v>837</v>
      </c>
      <c r="F225" s="223" t="s">
        <v>838</v>
      </c>
      <c r="G225" s="224" t="s">
        <v>258</v>
      </c>
      <c r="H225" s="225">
        <v>4</v>
      </c>
      <c r="I225" s="226"/>
      <c r="J225" s="227">
        <f>ROUND(I225*H225,2)</f>
        <v>0</v>
      </c>
      <c r="K225" s="223" t="s">
        <v>138</v>
      </c>
      <c r="L225" s="228"/>
      <c r="M225" s="229" t="s">
        <v>1</v>
      </c>
      <c r="N225" s="230" t="s">
        <v>39</v>
      </c>
      <c r="O225" s="77"/>
      <c r="P225" s="212">
        <f>O225*H225</f>
        <v>0</v>
      </c>
      <c r="Q225" s="212">
        <v>5E-05</v>
      </c>
      <c r="R225" s="212">
        <f>Q225*H225</f>
        <v>0.0002</v>
      </c>
      <c r="S225" s="212">
        <v>0</v>
      </c>
      <c r="T225" s="213">
        <f>S225*H225</f>
        <v>0</v>
      </c>
      <c r="AR225" s="15" t="s">
        <v>408</v>
      </c>
      <c r="AT225" s="15" t="s">
        <v>178</v>
      </c>
      <c r="AU225" s="15" t="s">
        <v>78</v>
      </c>
      <c r="AY225" s="15" t="s">
        <v>130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5" t="s">
        <v>76</v>
      </c>
      <c r="BK225" s="214">
        <f>ROUND(I225*H225,2)</f>
        <v>0</v>
      </c>
      <c r="BL225" s="15" t="s">
        <v>397</v>
      </c>
      <c r="BM225" s="15" t="s">
        <v>1205</v>
      </c>
    </row>
    <row r="226" spans="2:47" s="1" customFormat="1" ht="12">
      <c r="B226" s="36"/>
      <c r="C226" s="37"/>
      <c r="D226" s="215" t="s">
        <v>141</v>
      </c>
      <c r="E226" s="37"/>
      <c r="F226" s="216" t="s">
        <v>838</v>
      </c>
      <c r="G226" s="37"/>
      <c r="H226" s="37"/>
      <c r="I226" s="129"/>
      <c r="J226" s="37"/>
      <c r="K226" s="37"/>
      <c r="L226" s="41"/>
      <c r="M226" s="217"/>
      <c r="N226" s="77"/>
      <c r="O226" s="77"/>
      <c r="P226" s="77"/>
      <c r="Q226" s="77"/>
      <c r="R226" s="77"/>
      <c r="S226" s="77"/>
      <c r="T226" s="78"/>
      <c r="AT226" s="15" t="s">
        <v>141</v>
      </c>
      <c r="AU226" s="15" t="s">
        <v>78</v>
      </c>
    </row>
    <row r="227" spans="2:65" s="1" customFormat="1" ht="16.5" customHeight="1">
      <c r="B227" s="36"/>
      <c r="C227" s="203" t="s">
        <v>616</v>
      </c>
      <c r="D227" s="203" t="s">
        <v>134</v>
      </c>
      <c r="E227" s="204" t="s">
        <v>1206</v>
      </c>
      <c r="F227" s="205" t="s">
        <v>1207</v>
      </c>
      <c r="G227" s="206" t="s">
        <v>258</v>
      </c>
      <c r="H227" s="207">
        <v>10</v>
      </c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1208</v>
      </c>
    </row>
    <row r="228" spans="2:47" s="1" customFormat="1" ht="12">
      <c r="B228" s="36"/>
      <c r="C228" s="37"/>
      <c r="D228" s="215" t="s">
        <v>141</v>
      </c>
      <c r="E228" s="37"/>
      <c r="F228" s="216" t="s">
        <v>1209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pans="2:51" s="11" customFormat="1" ht="12">
      <c r="B229" s="231"/>
      <c r="C229" s="232"/>
      <c r="D229" s="215" t="s">
        <v>189</v>
      </c>
      <c r="E229" s="233" t="s">
        <v>1</v>
      </c>
      <c r="F229" s="234" t="s">
        <v>1210</v>
      </c>
      <c r="G229" s="232"/>
      <c r="H229" s="235">
        <v>10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189</v>
      </c>
      <c r="AU229" s="241" t="s">
        <v>78</v>
      </c>
      <c r="AV229" s="11" t="s">
        <v>78</v>
      </c>
      <c r="AW229" s="11" t="s">
        <v>31</v>
      </c>
      <c r="AX229" s="11" t="s">
        <v>76</v>
      </c>
      <c r="AY229" s="241" t="s">
        <v>130</v>
      </c>
    </row>
    <row r="230" spans="2:65" s="1" customFormat="1" ht="16.5" customHeight="1">
      <c r="B230" s="36"/>
      <c r="C230" s="203" t="s">
        <v>857</v>
      </c>
      <c r="D230" s="203" t="s">
        <v>134</v>
      </c>
      <c r="E230" s="204" t="s">
        <v>1211</v>
      </c>
      <c r="F230" s="205" t="s">
        <v>1212</v>
      </c>
      <c r="G230" s="206" t="s">
        <v>258</v>
      </c>
      <c r="H230" s="207">
        <v>4</v>
      </c>
      <c r="I230" s="208"/>
      <c r="J230" s="209">
        <f>ROUND(I230*H230,2)</f>
        <v>0</v>
      </c>
      <c r="K230" s="205" t="s">
        <v>138</v>
      </c>
      <c r="L230" s="41"/>
      <c r="M230" s="210" t="s">
        <v>1</v>
      </c>
      <c r="N230" s="211" t="s">
        <v>39</v>
      </c>
      <c r="O230" s="77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AR230" s="15" t="s">
        <v>397</v>
      </c>
      <c r="AT230" s="15" t="s">
        <v>134</v>
      </c>
      <c r="AU230" s="15" t="s">
        <v>78</v>
      </c>
      <c r="AY230" s="15" t="s">
        <v>130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5" t="s">
        <v>76</v>
      </c>
      <c r="BK230" s="214">
        <f>ROUND(I230*H230,2)</f>
        <v>0</v>
      </c>
      <c r="BL230" s="15" t="s">
        <v>397</v>
      </c>
      <c r="BM230" s="15" t="s">
        <v>1213</v>
      </c>
    </row>
    <row r="231" spans="2:47" s="1" customFormat="1" ht="12">
      <c r="B231" s="36"/>
      <c r="C231" s="37"/>
      <c r="D231" s="215" t="s">
        <v>141</v>
      </c>
      <c r="E231" s="37"/>
      <c r="F231" s="216" t="s">
        <v>1214</v>
      </c>
      <c r="G231" s="37"/>
      <c r="H231" s="37"/>
      <c r="I231" s="129"/>
      <c r="J231" s="37"/>
      <c r="K231" s="37"/>
      <c r="L231" s="41"/>
      <c r="M231" s="217"/>
      <c r="N231" s="77"/>
      <c r="O231" s="77"/>
      <c r="P231" s="77"/>
      <c r="Q231" s="77"/>
      <c r="R231" s="77"/>
      <c r="S231" s="77"/>
      <c r="T231" s="78"/>
      <c r="AT231" s="15" t="s">
        <v>141</v>
      </c>
      <c r="AU231" s="15" t="s">
        <v>78</v>
      </c>
    </row>
    <row r="232" spans="2:65" s="1" customFormat="1" ht="16.5" customHeight="1">
      <c r="B232" s="36"/>
      <c r="C232" s="221" t="s">
        <v>385</v>
      </c>
      <c r="D232" s="221" t="s">
        <v>178</v>
      </c>
      <c r="E232" s="222" t="s">
        <v>1215</v>
      </c>
      <c r="F232" s="223" t="s">
        <v>1216</v>
      </c>
      <c r="G232" s="224" t="s">
        <v>258</v>
      </c>
      <c r="H232" s="225">
        <v>4</v>
      </c>
      <c r="I232" s="226"/>
      <c r="J232" s="227">
        <f>ROUND(I232*H232,2)</f>
        <v>0</v>
      </c>
      <c r="K232" s="223" t="s">
        <v>138</v>
      </c>
      <c r="L232" s="228"/>
      <c r="M232" s="229" t="s">
        <v>1</v>
      </c>
      <c r="N232" s="230" t="s">
        <v>39</v>
      </c>
      <c r="O232" s="77"/>
      <c r="P232" s="212">
        <f>O232*H232</f>
        <v>0</v>
      </c>
      <c r="Q232" s="212">
        <v>0.0005</v>
      </c>
      <c r="R232" s="212">
        <f>Q232*H232</f>
        <v>0.002</v>
      </c>
      <c r="S232" s="212">
        <v>0</v>
      </c>
      <c r="T232" s="213">
        <f>S232*H232</f>
        <v>0</v>
      </c>
      <c r="AR232" s="15" t="s">
        <v>408</v>
      </c>
      <c r="AT232" s="15" t="s">
        <v>178</v>
      </c>
      <c r="AU232" s="15" t="s">
        <v>78</v>
      </c>
      <c r="AY232" s="15" t="s">
        <v>130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397</v>
      </c>
      <c r="BM232" s="15" t="s">
        <v>1217</v>
      </c>
    </row>
    <row r="233" spans="2:47" s="1" customFormat="1" ht="12">
      <c r="B233" s="36"/>
      <c r="C233" s="37"/>
      <c r="D233" s="215" t="s">
        <v>141</v>
      </c>
      <c r="E233" s="37"/>
      <c r="F233" s="216" t="s">
        <v>1216</v>
      </c>
      <c r="G233" s="37"/>
      <c r="H233" s="37"/>
      <c r="I233" s="129"/>
      <c r="J233" s="37"/>
      <c r="K233" s="37"/>
      <c r="L233" s="41"/>
      <c r="M233" s="217"/>
      <c r="N233" s="77"/>
      <c r="O233" s="77"/>
      <c r="P233" s="77"/>
      <c r="Q233" s="77"/>
      <c r="R233" s="77"/>
      <c r="S233" s="77"/>
      <c r="T233" s="78"/>
      <c r="AT233" s="15" t="s">
        <v>141</v>
      </c>
      <c r="AU233" s="15" t="s">
        <v>78</v>
      </c>
    </row>
    <row r="234" spans="2:65" s="1" customFormat="1" ht="16.5" customHeight="1">
      <c r="B234" s="36"/>
      <c r="C234" s="203" t="s">
        <v>1218</v>
      </c>
      <c r="D234" s="203" t="s">
        <v>134</v>
      </c>
      <c r="E234" s="204" t="s">
        <v>844</v>
      </c>
      <c r="F234" s="205" t="s">
        <v>845</v>
      </c>
      <c r="G234" s="206" t="s">
        <v>258</v>
      </c>
      <c r="H234" s="207">
        <v>2</v>
      </c>
      <c r="I234" s="208"/>
      <c r="J234" s="209">
        <f>ROUND(I234*H234,2)</f>
        <v>0</v>
      </c>
      <c r="K234" s="205" t="s">
        <v>138</v>
      </c>
      <c r="L234" s="41"/>
      <c r="M234" s="210" t="s">
        <v>1</v>
      </c>
      <c r="N234" s="211" t="s">
        <v>39</v>
      </c>
      <c r="O234" s="77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5" t="s">
        <v>397</v>
      </c>
      <c r="AT234" s="15" t="s">
        <v>134</v>
      </c>
      <c r="AU234" s="15" t="s">
        <v>78</v>
      </c>
      <c r="AY234" s="15" t="s">
        <v>130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76</v>
      </c>
      <c r="BK234" s="214">
        <f>ROUND(I234*H234,2)</f>
        <v>0</v>
      </c>
      <c r="BL234" s="15" t="s">
        <v>397</v>
      </c>
      <c r="BM234" s="15" t="s">
        <v>1219</v>
      </c>
    </row>
    <row r="235" spans="2:47" s="1" customFormat="1" ht="12">
      <c r="B235" s="36"/>
      <c r="C235" s="37"/>
      <c r="D235" s="215" t="s">
        <v>141</v>
      </c>
      <c r="E235" s="37"/>
      <c r="F235" s="216" t="s">
        <v>847</v>
      </c>
      <c r="G235" s="37"/>
      <c r="H235" s="37"/>
      <c r="I235" s="129"/>
      <c r="J235" s="37"/>
      <c r="K235" s="37"/>
      <c r="L235" s="41"/>
      <c r="M235" s="217"/>
      <c r="N235" s="77"/>
      <c r="O235" s="77"/>
      <c r="P235" s="77"/>
      <c r="Q235" s="77"/>
      <c r="R235" s="77"/>
      <c r="S235" s="77"/>
      <c r="T235" s="78"/>
      <c r="AT235" s="15" t="s">
        <v>141</v>
      </c>
      <c r="AU235" s="15" t="s">
        <v>78</v>
      </c>
    </row>
    <row r="236" spans="2:65" s="1" customFormat="1" ht="16.5" customHeight="1">
      <c r="B236" s="36"/>
      <c r="C236" s="221" t="s">
        <v>1220</v>
      </c>
      <c r="D236" s="221" t="s">
        <v>178</v>
      </c>
      <c r="E236" s="222" t="s">
        <v>1221</v>
      </c>
      <c r="F236" s="223" t="s">
        <v>1222</v>
      </c>
      <c r="G236" s="224" t="s">
        <v>258</v>
      </c>
      <c r="H236" s="225">
        <v>2</v>
      </c>
      <c r="I236" s="226"/>
      <c r="J236" s="227">
        <f>ROUND(I236*H236,2)</f>
        <v>0</v>
      </c>
      <c r="K236" s="223" t="s">
        <v>138</v>
      </c>
      <c r="L236" s="228"/>
      <c r="M236" s="229" t="s">
        <v>1</v>
      </c>
      <c r="N236" s="230" t="s">
        <v>39</v>
      </c>
      <c r="O236" s="77"/>
      <c r="P236" s="212">
        <f>O236*H236</f>
        <v>0</v>
      </c>
      <c r="Q236" s="212">
        <v>0.0084</v>
      </c>
      <c r="R236" s="212">
        <f>Q236*H236</f>
        <v>0.0168</v>
      </c>
      <c r="S236" s="212">
        <v>0</v>
      </c>
      <c r="T236" s="213">
        <f>S236*H236</f>
        <v>0</v>
      </c>
      <c r="AR236" s="15" t="s">
        <v>408</v>
      </c>
      <c r="AT236" s="15" t="s">
        <v>178</v>
      </c>
      <c r="AU236" s="15" t="s">
        <v>78</v>
      </c>
      <c r="AY236" s="15" t="s">
        <v>130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5" t="s">
        <v>76</v>
      </c>
      <c r="BK236" s="214">
        <f>ROUND(I236*H236,2)</f>
        <v>0</v>
      </c>
      <c r="BL236" s="15" t="s">
        <v>397</v>
      </c>
      <c r="BM236" s="15" t="s">
        <v>1223</v>
      </c>
    </row>
    <row r="237" spans="2:47" s="1" customFormat="1" ht="12">
      <c r="B237" s="36"/>
      <c r="C237" s="37"/>
      <c r="D237" s="215" t="s">
        <v>141</v>
      </c>
      <c r="E237" s="37"/>
      <c r="F237" s="216" t="s">
        <v>1222</v>
      </c>
      <c r="G237" s="37"/>
      <c r="H237" s="37"/>
      <c r="I237" s="129"/>
      <c r="J237" s="37"/>
      <c r="K237" s="37"/>
      <c r="L237" s="41"/>
      <c r="M237" s="217"/>
      <c r="N237" s="77"/>
      <c r="O237" s="77"/>
      <c r="P237" s="77"/>
      <c r="Q237" s="77"/>
      <c r="R237" s="77"/>
      <c r="S237" s="77"/>
      <c r="T237" s="78"/>
      <c r="AT237" s="15" t="s">
        <v>141</v>
      </c>
      <c r="AU237" s="15" t="s">
        <v>78</v>
      </c>
    </row>
    <row r="238" spans="2:65" s="1" customFormat="1" ht="16.5" customHeight="1">
      <c r="B238" s="36"/>
      <c r="C238" s="203" t="s">
        <v>1224</v>
      </c>
      <c r="D238" s="203" t="s">
        <v>134</v>
      </c>
      <c r="E238" s="204" t="s">
        <v>496</v>
      </c>
      <c r="F238" s="205" t="s">
        <v>497</v>
      </c>
      <c r="G238" s="206" t="s">
        <v>258</v>
      </c>
      <c r="H238" s="207">
        <v>1</v>
      </c>
      <c r="I238" s="208"/>
      <c r="J238" s="209">
        <f>ROUND(I238*H238,2)</f>
        <v>0</v>
      </c>
      <c r="K238" s="205" t="s">
        <v>138</v>
      </c>
      <c r="L238" s="41"/>
      <c r="M238" s="210" t="s">
        <v>1</v>
      </c>
      <c r="N238" s="211" t="s">
        <v>39</v>
      </c>
      <c r="O238" s="77"/>
      <c r="P238" s="212">
        <f>O238*H238</f>
        <v>0</v>
      </c>
      <c r="Q238" s="212">
        <v>0</v>
      </c>
      <c r="R238" s="212">
        <f>Q238*H238</f>
        <v>0</v>
      </c>
      <c r="S238" s="212">
        <v>0.0013</v>
      </c>
      <c r="T238" s="213">
        <f>S238*H238</f>
        <v>0.0013</v>
      </c>
      <c r="AR238" s="15" t="s">
        <v>397</v>
      </c>
      <c r="AT238" s="15" t="s">
        <v>134</v>
      </c>
      <c r="AU238" s="15" t="s">
        <v>78</v>
      </c>
      <c r="AY238" s="15" t="s">
        <v>130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76</v>
      </c>
      <c r="BK238" s="214">
        <f>ROUND(I238*H238,2)</f>
        <v>0</v>
      </c>
      <c r="BL238" s="15" t="s">
        <v>397</v>
      </c>
      <c r="BM238" s="15" t="s">
        <v>1225</v>
      </c>
    </row>
    <row r="239" spans="2:47" s="1" customFormat="1" ht="12">
      <c r="B239" s="36"/>
      <c r="C239" s="37"/>
      <c r="D239" s="215" t="s">
        <v>141</v>
      </c>
      <c r="E239" s="37"/>
      <c r="F239" s="216" t="s">
        <v>499</v>
      </c>
      <c r="G239" s="37"/>
      <c r="H239" s="37"/>
      <c r="I239" s="129"/>
      <c r="J239" s="37"/>
      <c r="K239" s="37"/>
      <c r="L239" s="41"/>
      <c r="M239" s="217"/>
      <c r="N239" s="77"/>
      <c r="O239" s="77"/>
      <c r="P239" s="77"/>
      <c r="Q239" s="77"/>
      <c r="R239" s="77"/>
      <c r="S239" s="77"/>
      <c r="T239" s="78"/>
      <c r="AT239" s="15" t="s">
        <v>141</v>
      </c>
      <c r="AU239" s="15" t="s">
        <v>78</v>
      </c>
    </row>
    <row r="240" spans="2:65" s="1" customFormat="1" ht="16.5" customHeight="1">
      <c r="B240" s="36"/>
      <c r="C240" s="203" t="s">
        <v>622</v>
      </c>
      <c r="D240" s="203" t="s">
        <v>134</v>
      </c>
      <c r="E240" s="204" t="s">
        <v>512</v>
      </c>
      <c r="F240" s="205" t="s">
        <v>513</v>
      </c>
      <c r="G240" s="206" t="s">
        <v>258</v>
      </c>
      <c r="H240" s="207">
        <v>1</v>
      </c>
      <c r="I240" s="208"/>
      <c r="J240" s="209">
        <f>ROUND(I240*H240,2)</f>
        <v>0</v>
      </c>
      <c r="K240" s="205" t="s">
        <v>138</v>
      </c>
      <c r="L240" s="41"/>
      <c r="M240" s="210" t="s">
        <v>1</v>
      </c>
      <c r="N240" s="211" t="s">
        <v>39</v>
      </c>
      <c r="O240" s="77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5" t="s">
        <v>397</v>
      </c>
      <c r="AT240" s="15" t="s">
        <v>134</v>
      </c>
      <c r="AU240" s="15" t="s">
        <v>78</v>
      </c>
      <c r="AY240" s="15" t="s">
        <v>130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397</v>
      </c>
      <c r="BM240" s="15" t="s">
        <v>1226</v>
      </c>
    </row>
    <row r="241" spans="2:47" s="1" customFormat="1" ht="12">
      <c r="B241" s="36"/>
      <c r="C241" s="37"/>
      <c r="D241" s="215" t="s">
        <v>141</v>
      </c>
      <c r="E241" s="37"/>
      <c r="F241" s="216" t="s">
        <v>515</v>
      </c>
      <c r="G241" s="37"/>
      <c r="H241" s="37"/>
      <c r="I241" s="129"/>
      <c r="J241" s="37"/>
      <c r="K241" s="37"/>
      <c r="L241" s="41"/>
      <c r="M241" s="217"/>
      <c r="N241" s="77"/>
      <c r="O241" s="77"/>
      <c r="P241" s="77"/>
      <c r="Q241" s="77"/>
      <c r="R241" s="77"/>
      <c r="S241" s="77"/>
      <c r="T241" s="78"/>
      <c r="AT241" s="15" t="s">
        <v>141</v>
      </c>
      <c r="AU241" s="15" t="s">
        <v>78</v>
      </c>
    </row>
    <row r="242" spans="2:65" s="1" customFormat="1" ht="16.5" customHeight="1">
      <c r="B242" s="36"/>
      <c r="C242" s="203" t="s">
        <v>627</v>
      </c>
      <c r="D242" s="203" t="s">
        <v>134</v>
      </c>
      <c r="E242" s="204" t="s">
        <v>853</v>
      </c>
      <c r="F242" s="205" t="s">
        <v>854</v>
      </c>
      <c r="G242" s="206" t="s">
        <v>173</v>
      </c>
      <c r="H242" s="207">
        <v>0.053</v>
      </c>
      <c r="I242" s="208"/>
      <c r="J242" s="209">
        <f>ROUND(I242*H242,2)</f>
        <v>0</v>
      </c>
      <c r="K242" s="205" t="s">
        <v>138</v>
      </c>
      <c r="L242" s="41"/>
      <c r="M242" s="210" t="s">
        <v>1</v>
      </c>
      <c r="N242" s="211" t="s">
        <v>39</v>
      </c>
      <c r="O242" s="77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AR242" s="15" t="s">
        <v>397</v>
      </c>
      <c r="AT242" s="15" t="s">
        <v>134</v>
      </c>
      <c r="AU242" s="15" t="s">
        <v>78</v>
      </c>
      <c r="AY242" s="15" t="s">
        <v>130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5" t="s">
        <v>76</v>
      </c>
      <c r="BK242" s="214">
        <f>ROUND(I242*H242,2)</f>
        <v>0</v>
      </c>
      <c r="BL242" s="15" t="s">
        <v>397</v>
      </c>
      <c r="BM242" s="15" t="s">
        <v>1227</v>
      </c>
    </row>
    <row r="243" spans="2:47" s="1" customFormat="1" ht="12">
      <c r="B243" s="36"/>
      <c r="C243" s="37"/>
      <c r="D243" s="215" t="s">
        <v>141</v>
      </c>
      <c r="E243" s="37"/>
      <c r="F243" s="216" t="s">
        <v>856</v>
      </c>
      <c r="G243" s="37"/>
      <c r="H243" s="37"/>
      <c r="I243" s="129"/>
      <c r="J243" s="37"/>
      <c r="K243" s="37"/>
      <c r="L243" s="41"/>
      <c r="M243" s="217"/>
      <c r="N243" s="77"/>
      <c r="O243" s="77"/>
      <c r="P243" s="77"/>
      <c r="Q243" s="77"/>
      <c r="R243" s="77"/>
      <c r="S243" s="77"/>
      <c r="T243" s="78"/>
      <c r="AT243" s="15" t="s">
        <v>141</v>
      </c>
      <c r="AU243" s="15" t="s">
        <v>78</v>
      </c>
    </row>
    <row r="244" spans="2:65" s="1" customFormat="1" ht="16.5" customHeight="1">
      <c r="B244" s="36"/>
      <c r="C244" s="203" t="s">
        <v>632</v>
      </c>
      <c r="D244" s="203" t="s">
        <v>134</v>
      </c>
      <c r="E244" s="204" t="s">
        <v>522</v>
      </c>
      <c r="F244" s="205" t="s">
        <v>523</v>
      </c>
      <c r="G244" s="206" t="s">
        <v>173</v>
      </c>
      <c r="H244" s="207">
        <v>0.053</v>
      </c>
      <c r="I244" s="208"/>
      <c r="J244" s="209">
        <f>ROUND(I244*H244,2)</f>
        <v>0</v>
      </c>
      <c r="K244" s="205" t="s">
        <v>138</v>
      </c>
      <c r="L244" s="41"/>
      <c r="M244" s="210" t="s">
        <v>1</v>
      </c>
      <c r="N244" s="211" t="s">
        <v>39</v>
      </c>
      <c r="O244" s="77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15" t="s">
        <v>397</v>
      </c>
      <c r="AT244" s="15" t="s">
        <v>134</v>
      </c>
      <c r="AU244" s="15" t="s">
        <v>78</v>
      </c>
      <c r="AY244" s="15" t="s">
        <v>130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5" t="s">
        <v>76</v>
      </c>
      <c r="BK244" s="214">
        <f>ROUND(I244*H244,2)</f>
        <v>0</v>
      </c>
      <c r="BL244" s="15" t="s">
        <v>397</v>
      </c>
      <c r="BM244" s="15" t="s">
        <v>1228</v>
      </c>
    </row>
    <row r="245" spans="2:47" s="1" customFormat="1" ht="12">
      <c r="B245" s="36"/>
      <c r="C245" s="37"/>
      <c r="D245" s="215" t="s">
        <v>141</v>
      </c>
      <c r="E245" s="37"/>
      <c r="F245" s="216" t="s">
        <v>525</v>
      </c>
      <c r="G245" s="37"/>
      <c r="H245" s="37"/>
      <c r="I245" s="129"/>
      <c r="J245" s="37"/>
      <c r="K245" s="37"/>
      <c r="L245" s="41"/>
      <c r="M245" s="217"/>
      <c r="N245" s="77"/>
      <c r="O245" s="77"/>
      <c r="P245" s="77"/>
      <c r="Q245" s="77"/>
      <c r="R245" s="77"/>
      <c r="S245" s="77"/>
      <c r="T245" s="78"/>
      <c r="AT245" s="15" t="s">
        <v>141</v>
      </c>
      <c r="AU245" s="15" t="s">
        <v>78</v>
      </c>
    </row>
    <row r="246" spans="2:65" s="1" customFormat="1" ht="16.5" customHeight="1">
      <c r="B246" s="36"/>
      <c r="C246" s="203" t="s">
        <v>638</v>
      </c>
      <c r="D246" s="203" t="s">
        <v>134</v>
      </c>
      <c r="E246" s="204" t="s">
        <v>527</v>
      </c>
      <c r="F246" s="205" t="s">
        <v>528</v>
      </c>
      <c r="G246" s="206" t="s">
        <v>173</v>
      </c>
      <c r="H246" s="207">
        <v>0.053</v>
      </c>
      <c r="I246" s="208"/>
      <c r="J246" s="209">
        <f>ROUND(I246*H246,2)</f>
        <v>0</v>
      </c>
      <c r="K246" s="205" t="s">
        <v>138</v>
      </c>
      <c r="L246" s="41"/>
      <c r="M246" s="210" t="s">
        <v>1</v>
      </c>
      <c r="N246" s="211" t="s">
        <v>39</v>
      </c>
      <c r="O246" s="77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5" t="s">
        <v>397</v>
      </c>
      <c r="AT246" s="15" t="s">
        <v>134</v>
      </c>
      <c r="AU246" s="15" t="s">
        <v>78</v>
      </c>
      <c r="AY246" s="15" t="s">
        <v>130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5" t="s">
        <v>76</v>
      </c>
      <c r="BK246" s="214">
        <f>ROUND(I246*H246,2)</f>
        <v>0</v>
      </c>
      <c r="BL246" s="15" t="s">
        <v>397</v>
      </c>
      <c r="BM246" s="15" t="s">
        <v>1229</v>
      </c>
    </row>
    <row r="247" spans="2:47" s="1" customFormat="1" ht="12">
      <c r="B247" s="36"/>
      <c r="C247" s="37"/>
      <c r="D247" s="215" t="s">
        <v>141</v>
      </c>
      <c r="E247" s="37"/>
      <c r="F247" s="216" t="s">
        <v>530</v>
      </c>
      <c r="G247" s="37"/>
      <c r="H247" s="37"/>
      <c r="I247" s="129"/>
      <c r="J247" s="37"/>
      <c r="K247" s="37"/>
      <c r="L247" s="41"/>
      <c r="M247" s="217"/>
      <c r="N247" s="77"/>
      <c r="O247" s="77"/>
      <c r="P247" s="77"/>
      <c r="Q247" s="77"/>
      <c r="R247" s="77"/>
      <c r="S247" s="77"/>
      <c r="T247" s="78"/>
      <c r="AT247" s="15" t="s">
        <v>141</v>
      </c>
      <c r="AU247" s="15" t="s">
        <v>78</v>
      </c>
    </row>
    <row r="248" spans="2:63" s="10" customFormat="1" ht="22.8" customHeight="1">
      <c r="B248" s="187"/>
      <c r="C248" s="188"/>
      <c r="D248" s="189" t="s">
        <v>67</v>
      </c>
      <c r="E248" s="201" t="s">
        <v>531</v>
      </c>
      <c r="F248" s="201" t="s">
        <v>532</v>
      </c>
      <c r="G248" s="188"/>
      <c r="H248" s="188"/>
      <c r="I248" s="191"/>
      <c r="J248" s="202">
        <f>BK248</f>
        <v>0</v>
      </c>
      <c r="K248" s="188"/>
      <c r="L248" s="193"/>
      <c r="M248" s="194"/>
      <c r="N248" s="195"/>
      <c r="O248" s="195"/>
      <c r="P248" s="196">
        <f>SUM(P249:P271)</f>
        <v>0</v>
      </c>
      <c r="Q248" s="195"/>
      <c r="R248" s="196">
        <f>SUM(R249:R271)</f>
        <v>0.712545</v>
      </c>
      <c r="S248" s="195"/>
      <c r="T248" s="197">
        <f>SUM(T249:T271)</f>
        <v>0</v>
      </c>
      <c r="AR248" s="198" t="s">
        <v>78</v>
      </c>
      <c r="AT248" s="199" t="s">
        <v>67</v>
      </c>
      <c r="AU248" s="199" t="s">
        <v>76</v>
      </c>
      <c r="AY248" s="198" t="s">
        <v>130</v>
      </c>
      <c r="BK248" s="200">
        <f>SUM(BK249:BK271)</f>
        <v>0</v>
      </c>
    </row>
    <row r="249" spans="2:65" s="1" customFormat="1" ht="16.5" customHeight="1">
      <c r="B249" s="36"/>
      <c r="C249" s="203" t="s">
        <v>261</v>
      </c>
      <c r="D249" s="203" t="s">
        <v>134</v>
      </c>
      <c r="E249" s="204" t="s">
        <v>1230</v>
      </c>
      <c r="F249" s="205" t="s">
        <v>1231</v>
      </c>
      <c r="G249" s="206" t="s">
        <v>186</v>
      </c>
      <c r="H249" s="207">
        <v>20.65</v>
      </c>
      <c r="I249" s="208"/>
      <c r="J249" s="209">
        <f>ROUND(I249*H249,2)</f>
        <v>0</v>
      </c>
      <c r="K249" s="205" t="s">
        <v>138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0.02566</v>
      </c>
      <c r="R249" s="212">
        <f>Q249*H249</f>
        <v>0.529879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1232</v>
      </c>
    </row>
    <row r="250" spans="2:47" s="1" customFormat="1" ht="12">
      <c r="B250" s="36"/>
      <c r="C250" s="37"/>
      <c r="D250" s="215" t="s">
        <v>141</v>
      </c>
      <c r="E250" s="37"/>
      <c r="F250" s="216" t="s">
        <v>1233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pans="2:51" s="11" customFormat="1" ht="12">
      <c r="B251" s="231"/>
      <c r="C251" s="232"/>
      <c r="D251" s="215" t="s">
        <v>189</v>
      </c>
      <c r="E251" s="233" t="s">
        <v>1</v>
      </c>
      <c r="F251" s="234" t="s">
        <v>1234</v>
      </c>
      <c r="G251" s="232"/>
      <c r="H251" s="235">
        <v>20.65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189</v>
      </c>
      <c r="AU251" s="241" t="s">
        <v>78</v>
      </c>
      <c r="AV251" s="11" t="s">
        <v>78</v>
      </c>
      <c r="AW251" s="11" t="s">
        <v>31</v>
      </c>
      <c r="AX251" s="11" t="s">
        <v>76</v>
      </c>
      <c r="AY251" s="241" t="s">
        <v>130</v>
      </c>
    </row>
    <row r="252" spans="2:65" s="1" customFormat="1" ht="16.5" customHeight="1">
      <c r="B252" s="36"/>
      <c r="C252" s="203" t="s">
        <v>7</v>
      </c>
      <c r="D252" s="203" t="s">
        <v>134</v>
      </c>
      <c r="E252" s="204" t="s">
        <v>1235</v>
      </c>
      <c r="F252" s="205" t="s">
        <v>1236</v>
      </c>
      <c r="G252" s="206" t="s">
        <v>186</v>
      </c>
      <c r="H252" s="207">
        <v>1.8</v>
      </c>
      <c r="I252" s="208"/>
      <c r="J252" s="209">
        <f>ROUND(I252*H252,2)</f>
        <v>0</v>
      </c>
      <c r="K252" s="205" t="s">
        <v>138</v>
      </c>
      <c r="L252" s="41"/>
      <c r="M252" s="210" t="s">
        <v>1</v>
      </c>
      <c r="N252" s="211" t="s">
        <v>39</v>
      </c>
      <c r="O252" s="77"/>
      <c r="P252" s="212">
        <f>O252*H252</f>
        <v>0</v>
      </c>
      <c r="Q252" s="212">
        <v>0.01574</v>
      </c>
      <c r="R252" s="212">
        <f>Q252*H252</f>
        <v>0.028332000000000003</v>
      </c>
      <c r="S252" s="212">
        <v>0</v>
      </c>
      <c r="T252" s="213">
        <f>S252*H252</f>
        <v>0</v>
      </c>
      <c r="AR252" s="15" t="s">
        <v>397</v>
      </c>
      <c r="AT252" s="15" t="s">
        <v>134</v>
      </c>
      <c r="AU252" s="15" t="s">
        <v>78</v>
      </c>
      <c r="AY252" s="15" t="s">
        <v>130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5" t="s">
        <v>76</v>
      </c>
      <c r="BK252" s="214">
        <f>ROUND(I252*H252,2)</f>
        <v>0</v>
      </c>
      <c r="BL252" s="15" t="s">
        <v>397</v>
      </c>
      <c r="BM252" s="15" t="s">
        <v>1237</v>
      </c>
    </row>
    <row r="253" spans="2:47" s="1" customFormat="1" ht="12">
      <c r="B253" s="36"/>
      <c r="C253" s="37"/>
      <c r="D253" s="215" t="s">
        <v>141</v>
      </c>
      <c r="E253" s="37"/>
      <c r="F253" s="216" t="s">
        <v>1238</v>
      </c>
      <c r="G253" s="37"/>
      <c r="H253" s="37"/>
      <c r="I253" s="129"/>
      <c r="J253" s="37"/>
      <c r="K253" s="37"/>
      <c r="L253" s="41"/>
      <c r="M253" s="217"/>
      <c r="N253" s="77"/>
      <c r="O253" s="77"/>
      <c r="P253" s="77"/>
      <c r="Q253" s="77"/>
      <c r="R253" s="77"/>
      <c r="S253" s="77"/>
      <c r="T253" s="78"/>
      <c r="AT253" s="15" t="s">
        <v>141</v>
      </c>
      <c r="AU253" s="15" t="s">
        <v>78</v>
      </c>
    </row>
    <row r="254" spans="2:51" s="11" customFormat="1" ht="12">
      <c r="B254" s="231"/>
      <c r="C254" s="232"/>
      <c r="D254" s="215" t="s">
        <v>189</v>
      </c>
      <c r="E254" s="233" t="s">
        <v>1</v>
      </c>
      <c r="F254" s="234" t="s">
        <v>1239</v>
      </c>
      <c r="G254" s="232"/>
      <c r="H254" s="235">
        <v>1.8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189</v>
      </c>
      <c r="AU254" s="241" t="s">
        <v>78</v>
      </c>
      <c r="AV254" s="11" t="s">
        <v>78</v>
      </c>
      <c r="AW254" s="11" t="s">
        <v>31</v>
      </c>
      <c r="AX254" s="11" t="s">
        <v>76</v>
      </c>
      <c r="AY254" s="241" t="s">
        <v>130</v>
      </c>
    </row>
    <row r="255" spans="2:65" s="1" customFormat="1" ht="16.5" customHeight="1">
      <c r="B255" s="36"/>
      <c r="C255" s="203" t="s">
        <v>1240</v>
      </c>
      <c r="D255" s="203" t="s">
        <v>134</v>
      </c>
      <c r="E255" s="204" t="s">
        <v>1241</v>
      </c>
      <c r="F255" s="205" t="s">
        <v>1242</v>
      </c>
      <c r="G255" s="206" t="s">
        <v>186</v>
      </c>
      <c r="H255" s="207">
        <v>9.45</v>
      </c>
      <c r="I255" s="208"/>
      <c r="J255" s="209">
        <f>ROUND(I255*H255,2)</f>
        <v>0</v>
      </c>
      <c r="K255" s="205" t="s">
        <v>138</v>
      </c>
      <c r="L255" s="41"/>
      <c r="M255" s="210" t="s">
        <v>1</v>
      </c>
      <c r="N255" s="211" t="s">
        <v>39</v>
      </c>
      <c r="O255" s="77"/>
      <c r="P255" s="212">
        <f>O255*H255</f>
        <v>0</v>
      </c>
      <c r="Q255" s="212">
        <v>0.01112</v>
      </c>
      <c r="R255" s="212">
        <f>Q255*H255</f>
        <v>0.10508399999999998</v>
      </c>
      <c r="S255" s="212">
        <v>0</v>
      </c>
      <c r="T255" s="213">
        <f>S255*H255</f>
        <v>0</v>
      </c>
      <c r="AR255" s="15" t="s">
        <v>397</v>
      </c>
      <c r="AT255" s="15" t="s">
        <v>134</v>
      </c>
      <c r="AU255" s="15" t="s">
        <v>78</v>
      </c>
      <c r="AY255" s="15" t="s">
        <v>130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5" t="s">
        <v>76</v>
      </c>
      <c r="BK255" s="214">
        <f>ROUND(I255*H255,2)</f>
        <v>0</v>
      </c>
      <c r="BL255" s="15" t="s">
        <v>397</v>
      </c>
      <c r="BM255" s="15" t="s">
        <v>1243</v>
      </c>
    </row>
    <row r="256" spans="2:47" s="1" customFormat="1" ht="12">
      <c r="B256" s="36"/>
      <c r="C256" s="37"/>
      <c r="D256" s="215" t="s">
        <v>141</v>
      </c>
      <c r="E256" s="37"/>
      <c r="F256" s="216" t="s">
        <v>1244</v>
      </c>
      <c r="G256" s="37"/>
      <c r="H256" s="37"/>
      <c r="I256" s="129"/>
      <c r="J256" s="37"/>
      <c r="K256" s="37"/>
      <c r="L256" s="41"/>
      <c r="M256" s="217"/>
      <c r="N256" s="77"/>
      <c r="O256" s="77"/>
      <c r="P256" s="77"/>
      <c r="Q256" s="77"/>
      <c r="R256" s="77"/>
      <c r="S256" s="77"/>
      <c r="T256" s="78"/>
      <c r="AT256" s="15" t="s">
        <v>141</v>
      </c>
      <c r="AU256" s="15" t="s">
        <v>78</v>
      </c>
    </row>
    <row r="257" spans="2:51" s="11" customFormat="1" ht="12">
      <c r="B257" s="231"/>
      <c r="C257" s="232"/>
      <c r="D257" s="215" t="s">
        <v>189</v>
      </c>
      <c r="E257" s="233" t="s">
        <v>1</v>
      </c>
      <c r="F257" s="234" t="s">
        <v>1245</v>
      </c>
      <c r="G257" s="232"/>
      <c r="H257" s="235">
        <v>4.69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189</v>
      </c>
      <c r="AU257" s="241" t="s">
        <v>78</v>
      </c>
      <c r="AV257" s="11" t="s">
        <v>78</v>
      </c>
      <c r="AW257" s="11" t="s">
        <v>31</v>
      </c>
      <c r="AX257" s="11" t="s">
        <v>68</v>
      </c>
      <c r="AY257" s="241" t="s">
        <v>130</v>
      </c>
    </row>
    <row r="258" spans="2:51" s="11" customFormat="1" ht="12">
      <c r="B258" s="231"/>
      <c r="C258" s="232"/>
      <c r="D258" s="215" t="s">
        <v>189</v>
      </c>
      <c r="E258" s="233" t="s">
        <v>1</v>
      </c>
      <c r="F258" s="234" t="s">
        <v>1246</v>
      </c>
      <c r="G258" s="232"/>
      <c r="H258" s="235">
        <v>4.76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189</v>
      </c>
      <c r="AU258" s="241" t="s">
        <v>78</v>
      </c>
      <c r="AV258" s="11" t="s">
        <v>78</v>
      </c>
      <c r="AW258" s="11" t="s">
        <v>31</v>
      </c>
      <c r="AX258" s="11" t="s">
        <v>68</v>
      </c>
      <c r="AY258" s="241" t="s">
        <v>130</v>
      </c>
    </row>
    <row r="259" spans="2:51" s="12" customFormat="1" ht="12">
      <c r="B259" s="242"/>
      <c r="C259" s="243"/>
      <c r="D259" s="215" t="s">
        <v>189</v>
      </c>
      <c r="E259" s="244" t="s">
        <v>1</v>
      </c>
      <c r="F259" s="245" t="s">
        <v>193</v>
      </c>
      <c r="G259" s="243"/>
      <c r="H259" s="246">
        <v>9.45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189</v>
      </c>
      <c r="AU259" s="252" t="s">
        <v>78</v>
      </c>
      <c r="AV259" s="12" t="s">
        <v>174</v>
      </c>
      <c r="AW259" s="12" t="s">
        <v>31</v>
      </c>
      <c r="AX259" s="12" t="s">
        <v>76</v>
      </c>
      <c r="AY259" s="252" t="s">
        <v>130</v>
      </c>
    </row>
    <row r="260" spans="2:65" s="1" customFormat="1" ht="16.5" customHeight="1">
      <c r="B260" s="36"/>
      <c r="C260" s="203" t="s">
        <v>441</v>
      </c>
      <c r="D260" s="203" t="s">
        <v>134</v>
      </c>
      <c r="E260" s="204" t="s">
        <v>545</v>
      </c>
      <c r="F260" s="205" t="s">
        <v>546</v>
      </c>
      <c r="G260" s="206" t="s">
        <v>258</v>
      </c>
      <c r="H260" s="207">
        <v>2</v>
      </c>
      <c r="I260" s="208"/>
      <c r="J260" s="209">
        <f>ROUND(I260*H260,2)</f>
        <v>0</v>
      </c>
      <c r="K260" s="205" t="s">
        <v>138</v>
      </c>
      <c r="L260" s="41"/>
      <c r="M260" s="210" t="s">
        <v>1</v>
      </c>
      <c r="N260" s="211" t="s">
        <v>39</v>
      </c>
      <c r="O260" s="77"/>
      <c r="P260" s="212">
        <f>O260*H260</f>
        <v>0</v>
      </c>
      <c r="Q260" s="212">
        <v>0.00022</v>
      </c>
      <c r="R260" s="212">
        <f>Q260*H260</f>
        <v>0.00044</v>
      </c>
      <c r="S260" s="212">
        <v>0</v>
      </c>
      <c r="T260" s="213">
        <f>S260*H260</f>
        <v>0</v>
      </c>
      <c r="AR260" s="15" t="s">
        <v>397</v>
      </c>
      <c r="AT260" s="15" t="s">
        <v>134</v>
      </c>
      <c r="AU260" s="15" t="s">
        <v>78</v>
      </c>
      <c r="AY260" s="15" t="s">
        <v>130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5" t="s">
        <v>76</v>
      </c>
      <c r="BK260" s="214">
        <f>ROUND(I260*H260,2)</f>
        <v>0</v>
      </c>
      <c r="BL260" s="15" t="s">
        <v>397</v>
      </c>
      <c r="BM260" s="15" t="s">
        <v>1247</v>
      </c>
    </row>
    <row r="261" spans="2:47" s="1" customFormat="1" ht="12">
      <c r="B261" s="36"/>
      <c r="C261" s="37"/>
      <c r="D261" s="215" t="s">
        <v>141</v>
      </c>
      <c r="E261" s="37"/>
      <c r="F261" s="216" t="s">
        <v>548</v>
      </c>
      <c r="G261" s="37"/>
      <c r="H261" s="37"/>
      <c r="I261" s="129"/>
      <c r="J261" s="37"/>
      <c r="K261" s="37"/>
      <c r="L261" s="41"/>
      <c r="M261" s="217"/>
      <c r="N261" s="77"/>
      <c r="O261" s="77"/>
      <c r="P261" s="77"/>
      <c r="Q261" s="77"/>
      <c r="R261" s="77"/>
      <c r="S261" s="77"/>
      <c r="T261" s="78"/>
      <c r="AT261" s="15" t="s">
        <v>141</v>
      </c>
      <c r="AU261" s="15" t="s">
        <v>78</v>
      </c>
    </row>
    <row r="262" spans="2:65" s="1" customFormat="1" ht="16.5" customHeight="1">
      <c r="B262" s="36"/>
      <c r="C262" s="221" t="s">
        <v>1248</v>
      </c>
      <c r="D262" s="221" t="s">
        <v>178</v>
      </c>
      <c r="E262" s="222" t="s">
        <v>1249</v>
      </c>
      <c r="F262" s="223" t="s">
        <v>1250</v>
      </c>
      <c r="G262" s="224" t="s">
        <v>258</v>
      </c>
      <c r="H262" s="225">
        <v>1</v>
      </c>
      <c r="I262" s="226"/>
      <c r="J262" s="227">
        <f>ROUND(I262*H262,2)</f>
        <v>0</v>
      </c>
      <c r="K262" s="223" t="s">
        <v>138</v>
      </c>
      <c r="L262" s="228"/>
      <c r="M262" s="229" t="s">
        <v>1</v>
      </c>
      <c r="N262" s="230" t="s">
        <v>39</v>
      </c>
      <c r="O262" s="77"/>
      <c r="P262" s="212">
        <f>O262*H262</f>
        <v>0</v>
      </c>
      <c r="Q262" s="212">
        <v>0.0241</v>
      </c>
      <c r="R262" s="212">
        <f>Q262*H262</f>
        <v>0.0241</v>
      </c>
      <c r="S262" s="212">
        <v>0</v>
      </c>
      <c r="T262" s="213">
        <f>S262*H262</f>
        <v>0</v>
      </c>
      <c r="AR262" s="15" t="s">
        <v>408</v>
      </c>
      <c r="AT262" s="15" t="s">
        <v>178</v>
      </c>
      <c r="AU262" s="15" t="s">
        <v>78</v>
      </c>
      <c r="AY262" s="15" t="s">
        <v>130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5" t="s">
        <v>76</v>
      </c>
      <c r="BK262" s="214">
        <f>ROUND(I262*H262,2)</f>
        <v>0</v>
      </c>
      <c r="BL262" s="15" t="s">
        <v>397</v>
      </c>
      <c r="BM262" s="15" t="s">
        <v>1251</v>
      </c>
    </row>
    <row r="263" spans="2:47" s="1" customFormat="1" ht="12">
      <c r="B263" s="36"/>
      <c r="C263" s="37"/>
      <c r="D263" s="215" t="s">
        <v>141</v>
      </c>
      <c r="E263" s="37"/>
      <c r="F263" s="216" t="s">
        <v>1250</v>
      </c>
      <c r="G263" s="37"/>
      <c r="H263" s="37"/>
      <c r="I263" s="129"/>
      <c r="J263" s="37"/>
      <c r="K263" s="37"/>
      <c r="L263" s="41"/>
      <c r="M263" s="217"/>
      <c r="N263" s="77"/>
      <c r="O263" s="77"/>
      <c r="P263" s="77"/>
      <c r="Q263" s="77"/>
      <c r="R263" s="77"/>
      <c r="S263" s="77"/>
      <c r="T263" s="78"/>
      <c r="AT263" s="15" t="s">
        <v>141</v>
      </c>
      <c r="AU263" s="15" t="s">
        <v>78</v>
      </c>
    </row>
    <row r="264" spans="2:65" s="1" customFormat="1" ht="16.5" customHeight="1">
      <c r="B264" s="36"/>
      <c r="C264" s="221" t="s">
        <v>472</v>
      </c>
      <c r="D264" s="221" t="s">
        <v>178</v>
      </c>
      <c r="E264" s="222" t="s">
        <v>1252</v>
      </c>
      <c r="F264" s="223" t="s">
        <v>1253</v>
      </c>
      <c r="G264" s="224" t="s">
        <v>258</v>
      </c>
      <c r="H264" s="225">
        <v>1</v>
      </c>
      <c r="I264" s="226"/>
      <c r="J264" s="227">
        <f>ROUND(I264*H264,2)</f>
        <v>0</v>
      </c>
      <c r="K264" s="223" t="s">
        <v>138</v>
      </c>
      <c r="L264" s="228"/>
      <c r="M264" s="229" t="s">
        <v>1</v>
      </c>
      <c r="N264" s="230" t="s">
        <v>39</v>
      </c>
      <c r="O264" s="77"/>
      <c r="P264" s="212">
        <f>O264*H264</f>
        <v>0</v>
      </c>
      <c r="Q264" s="212">
        <v>0.02471</v>
      </c>
      <c r="R264" s="212">
        <f>Q264*H264</f>
        <v>0.02471</v>
      </c>
      <c r="S264" s="212">
        <v>0</v>
      </c>
      <c r="T264" s="213">
        <f>S264*H264</f>
        <v>0</v>
      </c>
      <c r="AR264" s="15" t="s">
        <v>408</v>
      </c>
      <c r="AT264" s="15" t="s">
        <v>178</v>
      </c>
      <c r="AU264" s="15" t="s">
        <v>78</v>
      </c>
      <c r="AY264" s="15" t="s">
        <v>130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5" t="s">
        <v>76</v>
      </c>
      <c r="BK264" s="214">
        <f>ROUND(I264*H264,2)</f>
        <v>0</v>
      </c>
      <c r="BL264" s="15" t="s">
        <v>397</v>
      </c>
      <c r="BM264" s="15" t="s">
        <v>1254</v>
      </c>
    </row>
    <row r="265" spans="2:47" s="1" customFormat="1" ht="12">
      <c r="B265" s="36"/>
      <c r="C265" s="37"/>
      <c r="D265" s="215" t="s">
        <v>141</v>
      </c>
      <c r="E265" s="37"/>
      <c r="F265" s="216" t="s">
        <v>1253</v>
      </c>
      <c r="G265" s="37"/>
      <c r="H265" s="37"/>
      <c r="I265" s="129"/>
      <c r="J265" s="37"/>
      <c r="K265" s="37"/>
      <c r="L265" s="41"/>
      <c r="M265" s="217"/>
      <c r="N265" s="77"/>
      <c r="O265" s="77"/>
      <c r="P265" s="77"/>
      <c r="Q265" s="77"/>
      <c r="R265" s="77"/>
      <c r="S265" s="77"/>
      <c r="T265" s="78"/>
      <c r="AT265" s="15" t="s">
        <v>141</v>
      </c>
      <c r="AU265" s="15" t="s">
        <v>78</v>
      </c>
    </row>
    <row r="266" spans="2:65" s="1" customFormat="1" ht="16.5" customHeight="1">
      <c r="B266" s="36"/>
      <c r="C266" s="203" t="s">
        <v>275</v>
      </c>
      <c r="D266" s="203" t="s">
        <v>134</v>
      </c>
      <c r="E266" s="204" t="s">
        <v>879</v>
      </c>
      <c r="F266" s="205" t="s">
        <v>880</v>
      </c>
      <c r="G266" s="206" t="s">
        <v>173</v>
      </c>
      <c r="H266" s="207">
        <v>0.713</v>
      </c>
      <c r="I266" s="208"/>
      <c r="J266" s="209">
        <f>ROUND(I266*H266,2)</f>
        <v>0</v>
      </c>
      <c r="K266" s="205" t="s">
        <v>138</v>
      </c>
      <c r="L266" s="41"/>
      <c r="M266" s="210" t="s">
        <v>1</v>
      </c>
      <c r="N266" s="211" t="s">
        <v>39</v>
      </c>
      <c r="O266" s="77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15" t="s">
        <v>397</v>
      </c>
      <c r="AT266" s="15" t="s">
        <v>134</v>
      </c>
      <c r="AU266" s="15" t="s">
        <v>78</v>
      </c>
      <c r="AY266" s="15" t="s">
        <v>130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5" t="s">
        <v>76</v>
      </c>
      <c r="BK266" s="214">
        <f>ROUND(I266*H266,2)</f>
        <v>0</v>
      </c>
      <c r="BL266" s="15" t="s">
        <v>397</v>
      </c>
      <c r="BM266" s="15" t="s">
        <v>1255</v>
      </c>
    </row>
    <row r="267" spans="2:47" s="1" customFormat="1" ht="12">
      <c r="B267" s="36"/>
      <c r="C267" s="37"/>
      <c r="D267" s="215" t="s">
        <v>141</v>
      </c>
      <c r="E267" s="37"/>
      <c r="F267" s="216" t="s">
        <v>882</v>
      </c>
      <c r="G267" s="37"/>
      <c r="H267" s="37"/>
      <c r="I267" s="129"/>
      <c r="J267" s="37"/>
      <c r="K267" s="37"/>
      <c r="L267" s="41"/>
      <c r="M267" s="217"/>
      <c r="N267" s="77"/>
      <c r="O267" s="77"/>
      <c r="P267" s="77"/>
      <c r="Q267" s="77"/>
      <c r="R267" s="77"/>
      <c r="S267" s="77"/>
      <c r="T267" s="78"/>
      <c r="AT267" s="15" t="s">
        <v>141</v>
      </c>
      <c r="AU267" s="15" t="s">
        <v>78</v>
      </c>
    </row>
    <row r="268" spans="2:65" s="1" customFormat="1" ht="16.5" customHeight="1">
      <c r="B268" s="36"/>
      <c r="C268" s="203" t="s">
        <v>281</v>
      </c>
      <c r="D268" s="203" t="s">
        <v>134</v>
      </c>
      <c r="E268" s="204" t="s">
        <v>559</v>
      </c>
      <c r="F268" s="205" t="s">
        <v>560</v>
      </c>
      <c r="G268" s="206" t="s">
        <v>173</v>
      </c>
      <c r="H268" s="207">
        <v>0.713</v>
      </c>
      <c r="I268" s="208"/>
      <c r="J268" s="209">
        <f>ROUND(I268*H268,2)</f>
        <v>0</v>
      </c>
      <c r="K268" s="205" t="s">
        <v>138</v>
      </c>
      <c r="L268" s="41"/>
      <c r="M268" s="210" t="s">
        <v>1</v>
      </c>
      <c r="N268" s="211" t="s">
        <v>39</v>
      </c>
      <c r="O268" s="77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5" t="s">
        <v>397</v>
      </c>
      <c r="AT268" s="15" t="s">
        <v>134</v>
      </c>
      <c r="AU268" s="15" t="s">
        <v>78</v>
      </c>
      <c r="AY268" s="15" t="s">
        <v>130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5" t="s">
        <v>76</v>
      </c>
      <c r="BK268" s="214">
        <f>ROUND(I268*H268,2)</f>
        <v>0</v>
      </c>
      <c r="BL268" s="15" t="s">
        <v>397</v>
      </c>
      <c r="BM268" s="15" t="s">
        <v>1256</v>
      </c>
    </row>
    <row r="269" spans="2:47" s="1" customFormat="1" ht="12">
      <c r="B269" s="36"/>
      <c r="C269" s="37"/>
      <c r="D269" s="215" t="s">
        <v>141</v>
      </c>
      <c r="E269" s="37"/>
      <c r="F269" s="216" t="s">
        <v>562</v>
      </c>
      <c r="G269" s="37"/>
      <c r="H269" s="37"/>
      <c r="I269" s="129"/>
      <c r="J269" s="37"/>
      <c r="K269" s="37"/>
      <c r="L269" s="41"/>
      <c r="M269" s="217"/>
      <c r="N269" s="77"/>
      <c r="O269" s="77"/>
      <c r="P269" s="77"/>
      <c r="Q269" s="77"/>
      <c r="R269" s="77"/>
      <c r="S269" s="77"/>
      <c r="T269" s="78"/>
      <c r="AT269" s="15" t="s">
        <v>141</v>
      </c>
      <c r="AU269" s="15" t="s">
        <v>78</v>
      </c>
    </row>
    <row r="270" spans="2:65" s="1" customFormat="1" ht="16.5" customHeight="1">
      <c r="B270" s="36"/>
      <c r="C270" s="203" t="s">
        <v>243</v>
      </c>
      <c r="D270" s="203" t="s">
        <v>134</v>
      </c>
      <c r="E270" s="204" t="s">
        <v>563</v>
      </c>
      <c r="F270" s="205" t="s">
        <v>564</v>
      </c>
      <c r="G270" s="206" t="s">
        <v>173</v>
      </c>
      <c r="H270" s="207">
        <v>0.713</v>
      </c>
      <c r="I270" s="208"/>
      <c r="J270" s="209">
        <f>ROUND(I270*H270,2)</f>
        <v>0</v>
      </c>
      <c r="K270" s="205" t="s">
        <v>138</v>
      </c>
      <c r="L270" s="41"/>
      <c r="M270" s="210" t="s">
        <v>1</v>
      </c>
      <c r="N270" s="211" t="s">
        <v>39</v>
      </c>
      <c r="O270" s="77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15" t="s">
        <v>397</v>
      </c>
      <c r="AT270" s="15" t="s">
        <v>134</v>
      </c>
      <c r="AU270" s="15" t="s">
        <v>78</v>
      </c>
      <c r="AY270" s="15" t="s">
        <v>130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5" t="s">
        <v>76</v>
      </c>
      <c r="BK270" s="214">
        <f>ROUND(I270*H270,2)</f>
        <v>0</v>
      </c>
      <c r="BL270" s="15" t="s">
        <v>397</v>
      </c>
      <c r="BM270" s="15" t="s">
        <v>1257</v>
      </c>
    </row>
    <row r="271" spans="2:47" s="1" customFormat="1" ht="12">
      <c r="B271" s="36"/>
      <c r="C271" s="37"/>
      <c r="D271" s="215" t="s">
        <v>141</v>
      </c>
      <c r="E271" s="37"/>
      <c r="F271" s="216" t="s">
        <v>566</v>
      </c>
      <c r="G271" s="37"/>
      <c r="H271" s="37"/>
      <c r="I271" s="129"/>
      <c r="J271" s="37"/>
      <c r="K271" s="37"/>
      <c r="L271" s="41"/>
      <c r="M271" s="217"/>
      <c r="N271" s="77"/>
      <c r="O271" s="77"/>
      <c r="P271" s="77"/>
      <c r="Q271" s="77"/>
      <c r="R271" s="77"/>
      <c r="S271" s="77"/>
      <c r="T271" s="78"/>
      <c r="AT271" s="15" t="s">
        <v>141</v>
      </c>
      <c r="AU271" s="15" t="s">
        <v>78</v>
      </c>
    </row>
    <row r="272" spans="2:63" s="10" customFormat="1" ht="22.8" customHeight="1">
      <c r="B272" s="187"/>
      <c r="C272" s="188"/>
      <c r="D272" s="189" t="s">
        <v>67</v>
      </c>
      <c r="E272" s="201" t="s">
        <v>567</v>
      </c>
      <c r="F272" s="201" t="s">
        <v>568</v>
      </c>
      <c r="G272" s="188"/>
      <c r="H272" s="188"/>
      <c r="I272" s="191"/>
      <c r="J272" s="202">
        <f>BK272</f>
        <v>0</v>
      </c>
      <c r="K272" s="188"/>
      <c r="L272" s="193"/>
      <c r="M272" s="194"/>
      <c r="N272" s="195"/>
      <c r="O272" s="195"/>
      <c r="P272" s="196">
        <f>SUM(P273:P286)</f>
        <v>0</v>
      </c>
      <c r="Q272" s="195"/>
      <c r="R272" s="196">
        <f>SUM(R273:R286)</f>
        <v>0.066</v>
      </c>
      <c r="S272" s="195"/>
      <c r="T272" s="197">
        <f>SUM(T273:T286)</f>
        <v>0</v>
      </c>
      <c r="AR272" s="198" t="s">
        <v>78</v>
      </c>
      <c r="AT272" s="199" t="s">
        <v>67</v>
      </c>
      <c r="AU272" s="199" t="s">
        <v>76</v>
      </c>
      <c r="AY272" s="198" t="s">
        <v>130</v>
      </c>
      <c r="BK272" s="200">
        <f>SUM(BK273:BK286)</f>
        <v>0</v>
      </c>
    </row>
    <row r="273" spans="2:65" s="1" customFormat="1" ht="16.5" customHeight="1">
      <c r="B273" s="36"/>
      <c r="C273" s="203" t="s">
        <v>454</v>
      </c>
      <c r="D273" s="203" t="s">
        <v>134</v>
      </c>
      <c r="E273" s="204" t="s">
        <v>1258</v>
      </c>
      <c r="F273" s="205" t="s">
        <v>1259</v>
      </c>
      <c r="G273" s="206" t="s">
        <v>258</v>
      </c>
      <c r="H273" s="207">
        <v>2</v>
      </c>
      <c r="I273" s="208"/>
      <c r="J273" s="209">
        <f>ROUND(I273*H273,2)</f>
        <v>0</v>
      </c>
      <c r="K273" s="205" t="s">
        <v>138</v>
      </c>
      <c r="L273" s="41"/>
      <c r="M273" s="210" t="s">
        <v>1</v>
      </c>
      <c r="N273" s="211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397</v>
      </c>
      <c r="AT273" s="15" t="s">
        <v>134</v>
      </c>
      <c r="AU273" s="15" t="s">
        <v>78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1260</v>
      </c>
    </row>
    <row r="274" spans="2:47" s="1" customFormat="1" ht="12">
      <c r="B274" s="36"/>
      <c r="C274" s="37"/>
      <c r="D274" s="215" t="s">
        <v>141</v>
      </c>
      <c r="E274" s="37"/>
      <c r="F274" s="216" t="s">
        <v>1261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78</v>
      </c>
    </row>
    <row r="275" spans="2:65" s="1" customFormat="1" ht="16.5" customHeight="1">
      <c r="B275" s="36"/>
      <c r="C275" s="221" t="s">
        <v>460</v>
      </c>
      <c r="D275" s="221" t="s">
        <v>178</v>
      </c>
      <c r="E275" s="222" t="s">
        <v>1262</v>
      </c>
      <c r="F275" s="223" t="s">
        <v>1263</v>
      </c>
      <c r="G275" s="224" t="s">
        <v>258</v>
      </c>
      <c r="H275" s="225">
        <v>2</v>
      </c>
      <c r="I275" s="226"/>
      <c r="J275" s="227">
        <f>ROUND(I275*H275,2)</f>
        <v>0</v>
      </c>
      <c r="K275" s="223" t="s">
        <v>138</v>
      </c>
      <c r="L275" s="228"/>
      <c r="M275" s="229" t="s">
        <v>1</v>
      </c>
      <c r="N275" s="230" t="s">
        <v>39</v>
      </c>
      <c r="O275" s="77"/>
      <c r="P275" s="212">
        <f>O275*H275</f>
        <v>0</v>
      </c>
      <c r="Q275" s="212">
        <v>0.0155</v>
      </c>
      <c r="R275" s="212">
        <f>Q275*H275</f>
        <v>0.031</v>
      </c>
      <c r="S275" s="212">
        <v>0</v>
      </c>
      <c r="T275" s="213">
        <f>S275*H275</f>
        <v>0</v>
      </c>
      <c r="AR275" s="15" t="s">
        <v>408</v>
      </c>
      <c r="AT275" s="15" t="s">
        <v>178</v>
      </c>
      <c r="AU275" s="15" t="s">
        <v>78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1264</v>
      </c>
    </row>
    <row r="276" spans="2:47" s="1" customFormat="1" ht="12">
      <c r="B276" s="36"/>
      <c r="C276" s="37"/>
      <c r="D276" s="215" t="s">
        <v>141</v>
      </c>
      <c r="E276" s="37"/>
      <c r="F276" s="216" t="s">
        <v>1263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78</v>
      </c>
    </row>
    <row r="277" spans="2:65" s="1" customFormat="1" ht="16.5" customHeight="1">
      <c r="B277" s="36"/>
      <c r="C277" s="203" t="s">
        <v>349</v>
      </c>
      <c r="D277" s="203" t="s">
        <v>134</v>
      </c>
      <c r="E277" s="204" t="s">
        <v>885</v>
      </c>
      <c r="F277" s="205" t="s">
        <v>886</v>
      </c>
      <c r="G277" s="206" t="s">
        <v>258</v>
      </c>
      <c r="H277" s="207">
        <v>2</v>
      </c>
      <c r="I277" s="208"/>
      <c r="J277" s="209">
        <f>ROUND(I277*H277,2)</f>
        <v>0</v>
      </c>
      <c r="K277" s="205" t="s">
        <v>138</v>
      </c>
      <c r="L277" s="41"/>
      <c r="M277" s="210" t="s">
        <v>1</v>
      </c>
      <c r="N277" s="211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397</v>
      </c>
      <c r="AT277" s="15" t="s">
        <v>134</v>
      </c>
      <c r="AU277" s="15" t="s">
        <v>78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1265</v>
      </c>
    </row>
    <row r="278" spans="2:47" s="1" customFormat="1" ht="12">
      <c r="B278" s="36"/>
      <c r="C278" s="37"/>
      <c r="D278" s="215" t="s">
        <v>141</v>
      </c>
      <c r="E278" s="37"/>
      <c r="F278" s="216" t="s">
        <v>888</v>
      </c>
      <c r="G278" s="37"/>
      <c r="H278" s="37"/>
      <c r="I278" s="129"/>
      <c r="J278" s="37"/>
      <c r="K278" s="37"/>
      <c r="L278" s="41"/>
      <c r="M278" s="217"/>
      <c r="N278" s="77"/>
      <c r="O278" s="77"/>
      <c r="P278" s="77"/>
      <c r="Q278" s="77"/>
      <c r="R278" s="77"/>
      <c r="S278" s="77"/>
      <c r="T278" s="78"/>
      <c r="AT278" s="15" t="s">
        <v>141</v>
      </c>
      <c r="AU278" s="15" t="s">
        <v>78</v>
      </c>
    </row>
    <row r="279" spans="2:65" s="1" customFormat="1" ht="16.5" customHeight="1">
      <c r="B279" s="36"/>
      <c r="C279" s="221" t="s">
        <v>405</v>
      </c>
      <c r="D279" s="221" t="s">
        <v>178</v>
      </c>
      <c r="E279" s="222" t="s">
        <v>1266</v>
      </c>
      <c r="F279" s="223" t="s">
        <v>1267</v>
      </c>
      <c r="G279" s="224" t="s">
        <v>258</v>
      </c>
      <c r="H279" s="225">
        <v>2</v>
      </c>
      <c r="I279" s="226"/>
      <c r="J279" s="227">
        <f>ROUND(I279*H279,2)</f>
        <v>0</v>
      </c>
      <c r="K279" s="223" t="s">
        <v>138</v>
      </c>
      <c r="L279" s="228"/>
      <c r="M279" s="229" t="s">
        <v>1</v>
      </c>
      <c r="N279" s="230" t="s">
        <v>39</v>
      </c>
      <c r="O279" s="77"/>
      <c r="P279" s="212">
        <f>O279*H279</f>
        <v>0</v>
      </c>
      <c r="Q279" s="212">
        <v>0.0175</v>
      </c>
      <c r="R279" s="212">
        <f>Q279*H279</f>
        <v>0.035</v>
      </c>
      <c r="S279" s="212">
        <v>0</v>
      </c>
      <c r="T279" s="213">
        <f>S279*H279</f>
        <v>0</v>
      </c>
      <c r="AR279" s="15" t="s">
        <v>408</v>
      </c>
      <c r="AT279" s="15" t="s">
        <v>178</v>
      </c>
      <c r="AU279" s="15" t="s">
        <v>78</v>
      </c>
      <c r="AY279" s="15" t="s">
        <v>130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5" t="s">
        <v>76</v>
      </c>
      <c r="BK279" s="214">
        <f>ROUND(I279*H279,2)</f>
        <v>0</v>
      </c>
      <c r="BL279" s="15" t="s">
        <v>397</v>
      </c>
      <c r="BM279" s="15" t="s">
        <v>1268</v>
      </c>
    </row>
    <row r="280" spans="2:47" s="1" customFormat="1" ht="12">
      <c r="B280" s="36"/>
      <c r="C280" s="37"/>
      <c r="D280" s="215" t="s">
        <v>141</v>
      </c>
      <c r="E280" s="37"/>
      <c r="F280" s="216" t="s">
        <v>1267</v>
      </c>
      <c r="G280" s="37"/>
      <c r="H280" s="37"/>
      <c r="I280" s="129"/>
      <c r="J280" s="37"/>
      <c r="K280" s="37"/>
      <c r="L280" s="41"/>
      <c r="M280" s="217"/>
      <c r="N280" s="77"/>
      <c r="O280" s="77"/>
      <c r="P280" s="77"/>
      <c r="Q280" s="77"/>
      <c r="R280" s="77"/>
      <c r="S280" s="77"/>
      <c r="T280" s="78"/>
      <c r="AT280" s="15" t="s">
        <v>141</v>
      </c>
      <c r="AU280" s="15" t="s">
        <v>78</v>
      </c>
    </row>
    <row r="281" spans="2:65" s="1" customFormat="1" ht="16.5" customHeight="1">
      <c r="B281" s="36"/>
      <c r="C281" s="203" t="s">
        <v>1269</v>
      </c>
      <c r="D281" s="203" t="s">
        <v>134</v>
      </c>
      <c r="E281" s="204" t="s">
        <v>897</v>
      </c>
      <c r="F281" s="205" t="s">
        <v>898</v>
      </c>
      <c r="G281" s="206" t="s">
        <v>173</v>
      </c>
      <c r="H281" s="207">
        <v>0.066</v>
      </c>
      <c r="I281" s="208"/>
      <c r="J281" s="209">
        <f>ROUND(I281*H281,2)</f>
        <v>0</v>
      </c>
      <c r="K281" s="205" t="s">
        <v>138</v>
      </c>
      <c r="L281" s="41"/>
      <c r="M281" s="210" t="s">
        <v>1</v>
      </c>
      <c r="N281" s="211" t="s">
        <v>39</v>
      </c>
      <c r="O281" s="77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5" t="s">
        <v>397</v>
      </c>
      <c r="AT281" s="15" t="s">
        <v>134</v>
      </c>
      <c r="AU281" s="15" t="s">
        <v>78</v>
      </c>
      <c r="AY281" s="15" t="s">
        <v>130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5" t="s">
        <v>76</v>
      </c>
      <c r="BK281" s="214">
        <f>ROUND(I281*H281,2)</f>
        <v>0</v>
      </c>
      <c r="BL281" s="15" t="s">
        <v>397</v>
      </c>
      <c r="BM281" s="15" t="s">
        <v>1270</v>
      </c>
    </row>
    <row r="282" spans="2:47" s="1" customFormat="1" ht="12">
      <c r="B282" s="36"/>
      <c r="C282" s="37"/>
      <c r="D282" s="215" t="s">
        <v>141</v>
      </c>
      <c r="E282" s="37"/>
      <c r="F282" s="216" t="s">
        <v>900</v>
      </c>
      <c r="G282" s="37"/>
      <c r="H282" s="37"/>
      <c r="I282" s="129"/>
      <c r="J282" s="37"/>
      <c r="K282" s="37"/>
      <c r="L282" s="41"/>
      <c r="M282" s="217"/>
      <c r="N282" s="77"/>
      <c r="O282" s="77"/>
      <c r="P282" s="77"/>
      <c r="Q282" s="77"/>
      <c r="R282" s="77"/>
      <c r="S282" s="77"/>
      <c r="T282" s="78"/>
      <c r="AT282" s="15" t="s">
        <v>141</v>
      </c>
      <c r="AU282" s="15" t="s">
        <v>78</v>
      </c>
    </row>
    <row r="283" spans="2:65" s="1" customFormat="1" ht="16.5" customHeight="1">
      <c r="B283" s="36"/>
      <c r="C283" s="203" t="s">
        <v>1271</v>
      </c>
      <c r="D283" s="203" t="s">
        <v>134</v>
      </c>
      <c r="E283" s="204" t="s">
        <v>589</v>
      </c>
      <c r="F283" s="205" t="s">
        <v>590</v>
      </c>
      <c r="G283" s="206" t="s">
        <v>173</v>
      </c>
      <c r="H283" s="207">
        <v>0.066</v>
      </c>
      <c r="I283" s="208"/>
      <c r="J283" s="209">
        <f>ROUND(I283*H283,2)</f>
        <v>0</v>
      </c>
      <c r="K283" s="205" t="s">
        <v>138</v>
      </c>
      <c r="L283" s="41"/>
      <c r="M283" s="210" t="s">
        <v>1</v>
      </c>
      <c r="N283" s="211" t="s">
        <v>39</v>
      </c>
      <c r="O283" s="77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5" t="s">
        <v>397</v>
      </c>
      <c r="AT283" s="15" t="s">
        <v>134</v>
      </c>
      <c r="AU283" s="15" t="s">
        <v>78</v>
      </c>
      <c r="AY283" s="15" t="s">
        <v>130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5" t="s">
        <v>76</v>
      </c>
      <c r="BK283" s="214">
        <f>ROUND(I283*H283,2)</f>
        <v>0</v>
      </c>
      <c r="BL283" s="15" t="s">
        <v>397</v>
      </c>
      <c r="BM283" s="15" t="s">
        <v>1272</v>
      </c>
    </row>
    <row r="284" spans="2:47" s="1" customFormat="1" ht="12">
      <c r="B284" s="36"/>
      <c r="C284" s="37"/>
      <c r="D284" s="215" t="s">
        <v>141</v>
      </c>
      <c r="E284" s="37"/>
      <c r="F284" s="216" t="s">
        <v>592</v>
      </c>
      <c r="G284" s="37"/>
      <c r="H284" s="37"/>
      <c r="I284" s="129"/>
      <c r="J284" s="37"/>
      <c r="K284" s="37"/>
      <c r="L284" s="41"/>
      <c r="M284" s="217"/>
      <c r="N284" s="77"/>
      <c r="O284" s="77"/>
      <c r="P284" s="77"/>
      <c r="Q284" s="77"/>
      <c r="R284" s="77"/>
      <c r="S284" s="77"/>
      <c r="T284" s="78"/>
      <c r="AT284" s="15" t="s">
        <v>141</v>
      </c>
      <c r="AU284" s="15" t="s">
        <v>78</v>
      </c>
    </row>
    <row r="285" spans="2:65" s="1" customFormat="1" ht="16.5" customHeight="1">
      <c r="B285" s="36"/>
      <c r="C285" s="203" t="s">
        <v>1273</v>
      </c>
      <c r="D285" s="203" t="s">
        <v>134</v>
      </c>
      <c r="E285" s="204" t="s">
        <v>594</v>
      </c>
      <c r="F285" s="205" t="s">
        <v>595</v>
      </c>
      <c r="G285" s="206" t="s">
        <v>173</v>
      </c>
      <c r="H285" s="207">
        <v>0.066</v>
      </c>
      <c r="I285" s="208"/>
      <c r="J285" s="209">
        <f>ROUND(I285*H285,2)</f>
        <v>0</v>
      </c>
      <c r="K285" s="205" t="s">
        <v>138</v>
      </c>
      <c r="L285" s="41"/>
      <c r="M285" s="210" t="s">
        <v>1</v>
      </c>
      <c r="N285" s="211" t="s">
        <v>39</v>
      </c>
      <c r="O285" s="77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5" t="s">
        <v>397</v>
      </c>
      <c r="AT285" s="15" t="s">
        <v>134</v>
      </c>
      <c r="AU285" s="15" t="s">
        <v>78</v>
      </c>
      <c r="AY285" s="15" t="s">
        <v>130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5" t="s">
        <v>76</v>
      </c>
      <c r="BK285" s="214">
        <f>ROUND(I285*H285,2)</f>
        <v>0</v>
      </c>
      <c r="BL285" s="15" t="s">
        <v>397</v>
      </c>
      <c r="BM285" s="15" t="s">
        <v>1274</v>
      </c>
    </row>
    <row r="286" spans="2:47" s="1" customFormat="1" ht="12">
      <c r="B286" s="36"/>
      <c r="C286" s="37"/>
      <c r="D286" s="215" t="s">
        <v>141</v>
      </c>
      <c r="E286" s="37"/>
      <c r="F286" s="216" t="s">
        <v>597</v>
      </c>
      <c r="G286" s="37"/>
      <c r="H286" s="37"/>
      <c r="I286" s="129"/>
      <c r="J286" s="37"/>
      <c r="K286" s="37"/>
      <c r="L286" s="41"/>
      <c r="M286" s="217"/>
      <c r="N286" s="77"/>
      <c r="O286" s="77"/>
      <c r="P286" s="77"/>
      <c r="Q286" s="77"/>
      <c r="R286" s="77"/>
      <c r="S286" s="77"/>
      <c r="T286" s="78"/>
      <c r="AT286" s="15" t="s">
        <v>141</v>
      </c>
      <c r="AU286" s="15" t="s">
        <v>78</v>
      </c>
    </row>
    <row r="287" spans="2:63" s="10" customFormat="1" ht="22.8" customHeight="1">
      <c r="B287" s="187"/>
      <c r="C287" s="188"/>
      <c r="D287" s="189" t="s">
        <v>67</v>
      </c>
      <c r="E287" s="201" t="s">
        <v>1275</v>
      </c>
      <c r="F287" s="201" t="s">
        <v>1276</v>
      </c>
      <c r="G287" s="188"/>
      <c r="H287" s="188"/>
      <c r="I287" s="191"/>
      <c r="J287" s="202">
        <f>BK287</f>
        <v>0</v>
      </c>
      <c r="K287" s="188"/>
      <c r="L287" s="193"/>
      <c r="M287" s="194"/>
      <c r="N287" s="195"/>
      <c r="O287" s="195"/>
      <c r="P287" s="196">
        <f>SUM(P288:P290)</f>
        <v>0</v>
      </c>
      <c r="Q287" s="195"/>
      <c r="R287" s="196">
        <f>SUM(R288:R290)</f>
        <v>0</v>
      </c>
      <c r="S287" s="195"/>
      <c r="T287" s="197">
        <f>SUM(T288:T290)</f>
        <v>0.6117985199999999</v>
      </c>
      <c r="AR287" s="198" t="s">
        <v>78</v>
      </c>
      <c r="AT287" s="199" t="s">
        <v>67</v>
      </c>
      <c r="AU287" s="199" t="s">
        <v>76</v>
      </c>
      <c r="AY287" s="198" t="s">
        <v>130</v>
      </c>
      <c r="BK287" s="200">
        <f>SUM(BK288:BK290)</f>
        <v>0</v>
      </c>
    </row>
    <row r="288" spans="2:65" s="1" customFormat="1" ht="16.5" customHeight="1">
      <c r="B288" s="36"/>
      <c r="C288" s="203" t="s">
        <v>76</v>
      </c>
      <c r="D288" s="203" t="s">
        <v>134</v>
      </c>
      <c r="E288" s="204" t="s">
        <v>1277</v>
      </c>
      <c r="F288" s="205" t="s">
        <v>1278</v>
      </c>
      <c r="G288" s="206" t="s">
        <v>186</v>
      </c>
      <c r="H288" s="207">
        <v>7.356</v>
      </c>
      <c r="I288" s="208"/>
      <c r="J288" s="209">
        <f>ROUND(I288*H288,2)</f>
        <v>0</v>
      </c>
      <c r="K288" s="205" t="s">
        <v>138</v>
      </c>
      <c r="L288" s="41"/>
      <c r="M288" s="210" t="s">
        <v>1</v>
      </c>
      <c r="N288" s="211" t="s">
        <v>39</v>
      </c>
      <c r="O288" s="77"/>
      <c r="P288" s="212">
        <f>O288*H288</f>
        <v>0</v>
      </c>
      <c r="Q288" s="212">
        <v>0</v>
      </c>
      <c r="R288" s="212">
        <f>Q288*H288</f>
        <v>0</v>
      </c>
      <c r="S288" s="212">
        <v>0.08317</v>
      </c>
      <c r="T288" s="213">
        <f>S288*H288</f>
        <v>0.6117985199999999</v>
      </c>
      <c r="AR288" s="15" t="s">
        <v>397</v>
      </c>
      <c r="AT288" s="15" t="s">
        <v>134</v>
      </c>
      <c r="AU288" s="15" t="s">
        <v>78</v>
      </c>
      <c r="AY288" s="15" t="s">
        <v>130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5" t="s">
        <v>76</v>
      </c>
      <c r="BK288" s="214">
        <f>ROUND(I288*H288,2)</f>
        <v>0</v>
      </c>
      <c r="BL288" s="15" t="s">
        <v>397</v>
      </c>
      <c r="BM288" s="15" t="s">
        <v>1279</v>
      </c>
    </row>
    <row r="289" spans="2:47" s="1" customFormat="1" ht="12">
      <c r="B289" s="36"/>
      <c r="C289" s="37"/>
      <c r="D289" s="215" t="s">
        <v>141</v>
      </c>
      <c r="E289" s="37"/>
      <c r="F289" s="216" t="s">
        <v>1278</v>
      </c>
      <c r="G289" s="37"/>
      <c r="H289" s="37"/>
      <c r="I289" s="129"/>
      <c r="J289" s="37"/>
      <c r="K289" s="37"/>
      <c r="L289" s="41"/>
      <c r="M289" s="217"/>
      <c r="N289" s="77"/>
      <c r="O289" s="77"/>
      <c r="P289" s="77"/>
      <c r="Q289" s="77"/>
      <c r="R289" s="77"/>
      <c r="S289" s="77"/>
      <c r="T289" s="78"/>
      <c r="AT289" s="15" t="s">
        <v>141</v>
      </c>
      <c r="AU289" s="15" t="s">
        <v>78</v>
      </c>
    </row>
    <row r="290" spans="2:51" s="11" customFormat="1" ht="12">
      <c r="B290" s="231"/>
      <c r="C290" s="232"/>
      <c r="D290" s="215" t="s">
        <v>189</v>
      </c>
      <c r="E290" s="233" t="s">
        <v>1</v>
      </c>
      <c r="F290" s="234" t="s">
        <v>1280</v>
      </c>
      <c r="G290" s="232"/>
      <c r="H290" s="235">
        <v>7.356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189</v>
      </c>
      <c r="AU290" s="241" t="s">
        <v>78</v>
      </c>
      <c r="AV290" s="11" t="s">
        <v>78</v>
      </c>
      <c r="AW290" s="11" t="s">
        <v>31</v>
      </c>
      <c r="AX290" s="11" t="s">
        <v>76</v>
      </c>
      <c r="AY290" s="241" t="s">
        <v>130</v>
      </c>
    </row>
    <row r="291" spans="2:63" s="10" customFormat="1" ht="22.8" customHeight="1">
      <c r="B291" s="187"/>
      <c r="C291" s="188"/>
      <c r="D291" s="189" t="s">
        <v>67</v>
      </c>
      <c r="E291" s="201" t="s">
        <v>598</v>
      </c>
      <c r="F291" s="201" t="s">
        <v>599</v>
      </c>
      <c r="G291" s="188"/>
      <c r="H291" s="188"/>
      <c r="I291" s="191"/>
      <c r="J291" s="202">
        <f>BK291</f>
        <v>0</v>
      </c>
      <c r="K291" s="188"/>
      <c r="L291" s="193"/>
      <c r="M291" s="194"/>
      <c r="N291" s="195"/>
      <c r="O291" s="195"/>
      <c r="P291" s="196">
        <f>SUM(P292:P329)</f>
        <v>0</v>
      </c>
      <c r="Q291" s="195"/>
      <c r="R291" s="196">
        <f>SUM(R292:R329)</f>
        <v>0.1494078</v>
      </c>
      <c r="S291" s="195"/>
      <c r="T291" s="197">
        <f>SUM(T292:T329)</f>
        <v>0.25920000000000004</v>
      </c>
      <c r="AR291" s="198" t="s">
        <v>78</v>
      </c>
      <c r="AT291" s="199" t="s">
        <v>67</v>
      </c>
      <c r="AU291" s="199" t="s">
        <v>76</v>
      </c>
      <c r="AY291" s="198" t="s">
        <v>130</v>
      </c>
      <c r="BK291" s="200">
        <f>SUM(BK292:BK329)</f>
        <v>0</v>
      </c>
    </row>
    <row r="292" spans="2:65" s="1" customFormat="1" ht="16.5" customHeight="1">
      <c r="B292" s="36"/>
      <c r="C292" s="203" t="s">
        <v>676</v>
      </c>
      <c r="D292" s="203" t="s">
        <v>134</v>
      </c>
      <c r="E292" s="204" t="s">
        <v>601</v>
      </c>
      <c r="F292" s="205" t="s">
        <v>602</v>
      </c>
      <c r="G292" s="206" t="s">
        <v>186</v>
      </c>
      <c r="H292" s="207">
        <v>86.4</v>
      </c>
      <c r="I292" s="208"/>
      <c r="J292" s="209">
        <f>ROUND(I292*H292,2)</f>
        <v>0</v>
      </c>
      <c r="K292" s="205" t="s">
        <v>138</v>
      </c>
      <c r="L292" s="41"/>
      <c r="M292" s="210" t="s">
        <v>1</v>
      </c>
      <c r="N292" s="211" t="s">
        <v>39</v>
      </c>
      <c r="O292" s="77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AR292" s="15" t="s">
        <v>397</v>
      </c>
      <c r="AT292" s="15" t="s">
        <v>134</v>
      </c>
      <c r="AU292" s="15" t="s">
        <v>78</v>
      </c>
      <c r="AY292" s="15" t="s">
        <v>130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5" t="s">
        <v>76</v>
      </c>
      <c r="BK292" s="214">
        <f>ROUND(I292*H292,2)</f>
        <v>0</v>
      </c>
      <c r="BL292" s="15" t="s">
        <v>397</v>
      </c>
      <c r="BM292" s="15" t="s">
        <v>1281</v>
      </c>
    </row>
    <row r="293" spans="2:47" s="1" customFormat="1" ht="12">
      <c r="B293" s="36"/>
      <c r="C293" s="37"/>
      <c r="D293" s="215" t="s">
        <v>141</v>
      </c>
      <c r="E293" s="37"/>
      <c r="F293" s="216" t="s">
        <v>604</v>
      </c>
      <c r="G293" s="37"/>
      <c r="H293" s="37"/>
      <c r="I293" s="129"/>
      <c r="J293" s="37"/>
      <c r="K293" s="37"/>
      <c r="L293" s="41"/>
      <c r="M293" s="217"/>
      <c r="N293" s="77"/>
      <c r="O293" s="77"/>
      <c r="P293" s="77"/>
      <c r="Q293" s="77"/>
      <c r="R293" s="77"/>
      <c r="S293" s="77"/>
      <c r="T293" s="78"/>
      <c r="AT293" s="15" t="s">
        <v>141</v>
      </c>
      <c r="AU293" s="15" t="s">
        <v>78</v>
      </c>
    </row>
    <row r="294" spans="2:51" s="11" customFormat="1" ht="12">
      <c r="B294" s="231"/>
      <c r="C294" s="232"/>
      <c r="D294" s="215" t="s">
        <v>189</v>
      </c>
      <c r="E294" s="233" t="s">
        <v>1</v>
      </c>
      <c r="F294" s="234" t="s">
        <v>1282</v>
      </c>
      <c r="G294" s="232"/>
      <c r="H294" s="235">
        <v>86.4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189</v>
      </c>
      <c r="AU294" s="241" t="s">
        <v>78</v>
      </c>
      <c r="AV294" s="11" t="s">
        <v>78</v>
      </c>
      <c r="AW294" s="11" t="s">
        <v>31</v>
      </c>
      <c r="AX294" s="11" t="s">
        <v>76</v>
      </c>
      <c r="AY294" s="241" t="s">
        <v>130</v>
      </c>
    </row>
    <row r="295" spans="2:65" s="1" customFormat="1" ht="16.5" customHeight="1">
      <c r="B295" s="36"/>
      <c r="C295" s="203" t="s">
        <v>681</v>
      </c>
      <c r="D295" s="203" t="s">
        <v>134</v>
      </c>
      <c r="E295" s="204" t="s">
        <v>607</v>
      </c>
      <c r="F295" s="205" t="s">
        <v>608</v>
      </c>
      <c r="G295" s="206" t="s">
        <v>186</v>
      </c>
      <c r="H295" s="207">
        <v>86.4</v>
      </c>
      <c r="I295" s="208"/>
      <c r="J295" s="209">
        <f>ROUND(I295*H295,2)</f>
        <v>0</v>
      </c>
      <c r="K295" s="205" t="s">
        <v>138</v>
      </c>
      <c r="L295" s="41"/>
      <c r="M295" s="210" t="s">
        <v>1</v>
      </c>
      <c r="N295" s="211" t="s">
        <v>39</v>
      </c>
      <c r="O295" s="77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15" t="s">
        <v>397</v>
      </c>
      <c r="AT295" s="15" t="s">
        <v>134</v>
      </c>
      <c r="AU295" s="15" t="s">
        <v>78</v>
      </c>
      <c r="AY295" s="15" t="s">
        <v>130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5" t="s">
        <v>76</v>
      </c>
      <c r="BK295" s="214">
        <f>ROUND(I295*H295,2)</f>
        <v>0</v>
      </c>
      <c r="BL295" s="15" t="s">
        <v>397</v>
      </c>
      <c r="BM295" s="15" t="s">
        <v>1283</v>
      </c>
    </row>
    <row r="296" spans="2:47" s="1" customFormat="1" ht="12">
      <c r="B296" s="36"/>
      <c r="C296" s="37"/>
      <c r="D296" s="215" t="s">
        <v>141</v>
      </c>
      <c r="E296" s="37"/>
      <c r="F296" s="216" t="s">
        <v>610</v>
      </c>
      <c r="G296" s="37"/>
      <c r="H296" s="37"/>
      <c r="I296" s="129"/>
      <c r="J296" s="37"/>
      <c r="K296" s="37"/>
      <c r="L296" s="41"/>
      <c r="M296" s="217"/>
      <c r="N296" s="77"/>
      <c r="O296" s="77"/>
      <c r="P296" s="77"/>
      <c r="Q296" s="77"/>
      <c r="R296" s="77"/>
      <c r="S296" s="77"/>
      <c r="T296" s="78"/>
      <c r="AT296" s="15" t="s">
        <v>141</v>
      </c>
      <c r="AU296" s="15" t="s">
        <v>78</v>
      </c>
    </row>
    <row r="297" spans="2:51" s="11" customFormat="1" ht="12">
      <c r="B297" s="231"/>
      <c r="C297" s="232"/>
      <c r="D297" s="215" t="s">
        <v>189</v>
      </c>
      <c r="E297" s="233" t="s">
        <v>1</v>
      </c>
      <c r="F297" s="234" t="s">
        <v>1282</v>
      </c>
      <c r="G297" s="232"/>
      <c r="H297" s="235">
        <v>86.4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189</v>
      </c>
      <c r="AU297" s="241" t="s">
        <v>78</v>
      </c>
      <c r="AV297" s="11" t="s">
        <v>78</v>
      </c>
      <c r="AW297" s="11" t="s">
        <v>31</v>
      </c>
      <c r="AX297" s="11" t="s">
        <v>76</v>
      </c>
      <c r="AY297" s="241" t="s">
        <v>130</v>
      </c>
    </row>
    <row r="298" spans="2:65" s="1" customFormat="1" ht="16.5" customHeight="1">
      <c r="B298" s="36"/>
      <c r="C298" s="203" t="s">
        <v>394</v>
      </c>
      <c r="D298" s="203" t="s">
        <v>134</v>
      </c>
      <c r="E298" s="204" t="s">
        <v>612</v>
      </c>
      <c r="F298" s="205" t="s">
        <v>613</v>
      </c>
      <c r="G298" s="206" t="s">
        <v>186</v>
      </c>
      <c r="H298" s="207">
        <v>86.4</v>
      </c>
      <c r="I298" s="208"/>
      <c r="J298" s="209">
        <f>ROUND(I298*H298,2)</f>
        <v>0</v>
      </c>
      <c r="K298" s="205" t="s">
        <v>138</v>
      </c>
      <c r="L298" s="41"/>
      <c r="M298" s="210" t="s">
        <v>1</v>
      </c>
      <c r="N298" s="211" t="s">
        <v>39</v>
      </c>
      <c r="O298" s="77"/>
      <c r="P298" s="212">
        <f>O298*H298</f>
        <v>0</v>
      </c>
      <c r="Q298" s="212">
        <v>3E-05</v>
      </c>
      <c r="R298" s="212">
        <f>Q298*H298</f>
        <v>0.002592</v>
      </c>
      <c r="S298" s="212">
        <v>0</v>
      </c>
      <c r="T298" s="213">
        <f>S298*H298</f>
        <v>0</v>
      </c>
      <c r="AR298" s="15" t="s">
        <v>397</v>
      </c>
      <c r="AT298" s="15" t="s">
        <v>134</v>
      </c>
      <c r="AU298" s="15" t="s">
        <v>78</v>
      </c>
      <c r="AY298" s="15" t="s">
        <v>130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5" t="s">
        <v>76</v>
      </c>
      <c r="BK298" s="214">
        <f>ROUND(I298*H298,2)</f>
        <v>0</v>
      </c>
      <c r="BL298" s="15" t="s">
        <v>397</v>
      </c>
      <c r="BM298" s="15" t="s">
        <v>1284</v>
      </c>
    </row>
    <row r="299" spans="2:47" s="1" customFormat="1" ht="12">
      <c r="B299" s="36"/>
      <c r="C299" s="37"/>
      <c r="D299" s="215" t="s">
        <v>141</v>
      </c>
      <c r="E299" s="37"/>
      <c r="F299" s="216" t="s">
        <v>615</v>
      </c>
      <c r="G299" s="37"/>
      <c r="H299" s="37"/>
      <c r="I299" s="129"/>
      <c r="J299" s="37"/>
      <c r="K299" s="37"/>
      <c r="L299" s="41"/>
      <c r="M299" s="217"/>
      <c r="N299" s="77"/>
      <c r="O299" s="77"/>
      <c r="P299" s="77"/>
      <c r="Q299" s="77"/>
      <c r="R299" s="77"/>
      <c r="S299" s="77"/>
      <c r="T299" s="78"/>
      <c r="AT299" s="15" t="s">
        <v>141</v>
      </c>
      <c r="AU299" s="15" t="s">
        <v>78</v>
      </c>
    </row>
    <row r="300" spans="2:51" s="11" customFormat="1" ht="12">
      <c r="B300" s="231"/>
      <c r="C300" s="232"/>
      <c r="D300" s="215" t="s">
        <v>189</v>
      </c>
      <c r="E300" s="233" t="s">
        <v>1</v>
      </c>
      <c r="F300" s="234" t="s">
        <v>1282</v>
      </c>
      <c r="G300" s="232"/>
      <c r="H300" s="235">
        <v>86.4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189</v>
      </c>
      <c r="AU300" s="241" t="s">
        <v>78</v>
      </c>
      <c r="AV300" s="11" t="s">
        <v>78</v>
      </c>
      <c r="AW300" s="11" t="s">
        <v>31</v>
      </c>
      <c r="AX300" s="11" t="s">
        <v>76</v>
      </c>
      <c r="AY300" s="241" t="s">
        <v>130</v>
      </c>
    </row>
    <row r="301" spans="2:65" s="1" customFormat="1" ht="16.5" customHeight="1">
      <c r="B301" s="36"/>
      <c r="C301" s="203" t="s">
        <v>671</v>
      </c>
      <c r="D301" s="203" t="s">
        <v>134</v>
      </c>
      <c r="E301" s="204" t="s">
        <v>904</v>
      </c>
      <c r="F301" s="205" t="s">
        <v>905</v>
      </c>
      <c r="G301" s="206" t="s">
        <v>186</v>
      </c>
      <c r="H301" s="207">
        <v>86.4</v>
      </c>
      <c r="I301" s="208"/>
      <c r="J301" s="209">
        <f>ROUND(I301*H301,2)</f>
        <v>0</v>
      </c>
      <c r="K301" s="205" t="s">
        <v>138</v>
      </c>
      <c r="L301" s="41"/>
      <c r="M301" s="210" t="s">
        <v>1</v>
      </c>
      <c r="N301" s="211" t="s">
        <v>39</v>
      </c>
      <c r="O301" s="77"/>
      <c r="P301" s="212">
        <f>O301*H301</f>
        <v>0</v>
      </c>
      <c r="Q301" s="212">
        <v>0</v>
      </c>
      <c r="R301" s="212">
        <f>Q301*H301</f>
        <v>0</v>
      </c>
      <c r="S301" s="212">
        <v>0.003</v>
      </c>
      <c r="T301" s="213">
        <f>S301*H301</f>
        <v>0.25920000000000004</v>
      </c>
      <c r="AR301" s="15" t="s">
        <v>397</v>
      </c>
      <c r="AT301" s="15" t="s">
        <v>134</v>
      </c>
      <c r="AU301" s="15" t="s">
        <v>78</v>
      </c>
      <c r="AY301" s="15" t="s">
        <v>130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5" t="s">
        <v>76</v>
      </c>
      <c r="BK301" s="214">
        <f>ROUND(I301*H301,2)</f>
        <v>0</v>
      </c>
      <c r="BL301" s="15" t="s">
        <v>397</v>
      </c>
      <c r="BM301" s="15" t="s">
        <v>1285</v>
      </c>
    </row>
    <row r="302" spans="2:47" s="1" customFormat="1" ht="12">
      <c r="B302" s="36"/>
      <c r="C302" s="37"/>
      <c r="D302" s="215" t="s">
        <v>141</v>
      </c>
      <c r="E302" s="37"/>
      <c r="F302" s="216" t="s">
        <v>907</v>
      </c>
      <c r="G302" s="37"/>
      <c r="H302" s="37"/>
      <c r="I302" s="129"/>
      <c r="J302" s="37"/>
      <c r="K302" s="37"/>
      <c r="L302" s="41"/>
      <c r="M302" s="217"/>
      <c r="N302" s="77"/>
      <c r="O302" s="77"/>
      <c r="P302" s="77"/>
      <c r="Q302" s="77"/>
      <c r="R302" s="77"/>
      <c r="S302" s="77"/>
      <c r="T302" s="78"/>
      <c r="AT302" s="15" t="s">
        <v>141</v>
      </c>
      <c r="AU302" s="15" t="s">
        <v>78</v>
      </c>
    </row>
    <row r="303" spans="2:51" s="11" customFormat="1" ht="12">
      <c r="B303" s="231"/>
      <c r="C303" s="232"/>
      <c r="D303" s="215" t="s">
        <v>189</v>
      </c>
      <c r="E303" s="233" t="s">
        <v>1</v>
      </c>
      <c r="F303" s="234" t="s">
        <v>1286</v>
      </c>
      <c r="G303" s="232"/>
      <c r="H303" s="235">
        <v>86.4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189</v>
      </c>
      <c r="AU303" s="241" t="s">
        <v>78</v>
      </c>
      <c r="AV303" s="11" t="s">
        <v>78</v>
      </c>
      <c r="AW303" s="11" t="s">
        <v>31</v>
      </c>
      <c r="AX303" s="11" t="s">
        <v>76</v>
      </c>
      <c r="AY303" s="241" t="s">
        <v>130</v>
      </c>
    </row>
    <row r="304" spans="2:65" s="1" customFormat="1" ht="16.5" customHeight="1">
      <c r="B304" s="36"/>
      <c r="C304" s="203" t="s">
        <v>170</v>
      </c>
      <c r="D304" s="203" t="s">
        <v>134</v>
      </c>
      <c r="E304" s="204" t="s">
        <v>1287</v>
      </c>
      <c r="F304" s="205" t="s">
        <v>1288</v>
      </c>
      <c r="G304" s="206" t="s">
        <v>186</v>
      </c>
      <c r="H304" s="207">
        <v>86.4</v>
      </c>
      <c r="I304" s="208"/>
      <c r="J304" s="209">
        <f>ROUND(I304*H304,2)</f>
        <v>0</v>
      </c>
      <c r="K304" s="205" t="s">
        <v>138</v>
      </c>
      <c r="L304" s="41"/>
      <c r="M304" s="210" t="s">
        <v>1</v>
      </c>
      <c r="N304" s="211" t="s">
        <v>39</v>
      </c>
      <c r="O304" s="77"/>
      <c r="P304" s="212">
        <f>O304*H304</f>
        <v>0</v>
      </c>
      <c r="Q304" s="212">
        <v>0.0003</v>
      </c>
      <c r="R304" s="212">
        <f>Q304*H304</f>
        <v>0.02592</v>
      </c>
      <c r="S304" s="212">
        <v>0</v>
      </c>
      <c r="T304" s="213">
        <f>S304*H304</f>
        <v>0</v>
      </c>
      <c r="AR304" s="15" t="s">
        <v>397</v>
      </c>
      <c r="AT304" s="15" t="s">
        <v>134</v>
      </c>
      <c r="AU304" s="15" t="s">
        <v>78</v>
      </c>
      <c r="AY304" s="15" t="s">
        <v>130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15" t="s">
        <v>76</v>
      </c>
      <c r="BK304" s="214">
        <f>ROUND(I304*H304,2)</f>
        <v>0</v>
      </c>
      <c r="BL304" s="15" t="s">
        <v>397</v>
      </c>
      <c r="BM304" s="15" t="s">
        <v>1289</v>
      </c>
    </row>
    <row r="305" spans="2:47" s="1" customFormat="1" ht="12">
      <c r="B305" s="36"/>
      <c r="C305" s="37"/>
      <c r="D305" s="215" t="s">
        <v>141</v>
      </c>
      <c r="E305" s="37"/>
      <c r="F305" s="216" t="s">
        <v>1290</v>
      </c>
      <c r="G305" s="37"/>
      <c r="H305" s="37"/>
      <c r="I305" s="129"/>
      <c r="J305" s="37"/>
      <c r="K305" s="37"/>
      <c r="L305" s="41"/>
      <c r="M305" s="217"/>
      <c r="N305" s="77"/>
      <c r="O305" s="77"/>
      <c r="P305" s="77"/>
      <c r="Q305" s="77"/>
      <c r="R305" s="77"/>
      <c r="S305" s="77"/>
      <c r="T305" s="78"/>
      <c r="AT305" s="15" t="s">
        <v>141</v>
      </c>
      <c r="AU305" s="15" t="s">
        <v>78</v>
      </c>
    </row>
    <row r="306" spans="2:51" s="11" customFormat="1" ht="12">
      <c r="B306" s="231"/>
      <c r="C306" s="232"/>
      <c r="D306" s="215" t="s">
        <v>189</v>
      </c>
      <c r="E306" s="233" t="s">
        <v>1</v>
      </c>
      <c r="F306" s="234" t="s">
        <v>1282</v>
      </c>
      <c r="G306" s="232"/>
      <c r="H306" s="235">
        <v>86.4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189</v>
      </c>
      <c r="AU306" s="241" t="s">
        <v>78</v>
      </c>
      <c r="AV306" s="11" t="s">
        <v>78</v>
      </c>
      <c r="AW306" s="11" t="s">
        <v>31</v>
      </c>
      <c r="AX306" s="11" t="s">
        <v>76</v>
      </c>
      <c r="AY306" s="241" t="s">
        <v>130</v>
      </c>
    </row>
    <row r="307" spans="2:65" s="1" customFormat="1" ht="22.5" customHeight="1">
      <c r="B307" s="36"/>
      <c r="C307" s="221" t="s">
        <v>177</v>
      </c>
      <c r="D307" s="221" t="s">
        <v>178</v>
      </c>
      <c r="E307" s="222" t="s">
        <v>1291</v>
      </c>
      <c r="F307" s="223" t="s">
        <v>1292</v>
      </c>
      <c r="G307" s="224" t="s">
        <v>186</v>
      </c>
      <c r="H307" s="225">
        <v>39.1</v>
      </c>
      <c r="I307" s="226"/>
      <c r="J307" s="227">
        <f>ROUND(I307*H307,2)</f>
        <v>0</v>
      </c>
      <c r="K307" s="223" t="s">
        <v>138</v>
      </c>
      <c r="L307" s="228"/>
      <c r="M307" s="229" t="s">
        <v>1</v>
      </c>
      <c r="N307" s="230" t="s">
        <v>39</v>
      </c>
      <c r="O307" s="77"/>
      <c r="P307" s="212">
        <f>O307*H307</f>
        <v>0</v>
      </c>
      <c r="Q307" s="212">
        <v>0.00287</v>
      </c>
      <c r="R307" s="212">
        <f>Q307*H307</f>
        <v>0.11221700000000001</v>
      </c>
      <c r="S307" s="212">
        <v>0</v>
      </c>
      <c r="T307" s="213">
        <f>S307*H307</f>
        <v>0</v>
      </c>
      <c r="AR307" s="15" t="s">
        <v>408</v>
      </c>
      <c r="AT307" s="15" t="s">
        <v>178</v>
      </c>
      <c r="AU307" s="15" t="s">
        <v>78</v>
      </c>
      <c r="AY307" s="15" t="s">
        <v>130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76</v>
      </c>
      <c r="BK307" s="214">
        <f>ROUND(I307*H307,2)</f>
        <v>0</v>
      </c>
      <c r="BL307" s="15" t="s">
        <v>397</v>
      </c>
      <c r="BM307" s="15" t="s">
        <v>1293</v>
      </c>
    </row>
    <row r="308" spans="2:47" s="1" customFormat="1" ht="12">
      <c r="B308" s="36"/>
      <c r="C308" s="37"/>
      <c r="D308" s="215" t="s">
        <v>141</v>
      </c>
      <c r="E308" s="37"/>
      <c r="F308" s="216" t="s">
        <v>1292</v>
      </c>
      <c r="G308" s="37"/>
      <c r="H308" s="37"/>
      <c r="I308" s="129"/>
      <c r="J308" s="37"/>
      <c r="K308" s="37"/>
      <c r="L308" s="41"/>
      <c r="M308" s="217"/>
      <c r="N308" s="77"/>
      <c r="O308" s="77"/>
      <c r="P308" s="77"/>
      <c r="Q308" s="77"/>
      <c r="R308" s="77"/>
      <c r="S308" s="77"/>
      <c r="T308" s="78"/>
      <c r="AT308" s="15" t="s">
        <v>141</v>
      </c>
      <c r="AU308" s="15" t="s">
        <v>78</v>
      </c>
    </row>
    <row r="309" spans="2:51" s="11" customFormat="1" ht="12">
      <c r="B309" s="231"/>
      <c r="C309" s="232"/>
      <c r="D309" s="215" t="s">
        <v>189</v>
      </c>
      <c r="E309" s="233" t="s">
        <v>1</v>
      </c>
      <c r="F309" s="234" t="s">
        <v>1294</v>
      </c>
      <c r="G309" s="232"/>
      <c r="H309" s="235">
        <v>39.1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189</v>
      </c>
      <c r="AU309" s="241" t="s">
        <v>78</v>
      </c>
      <c r="AV309" s="11" t="s">
        <v>78</v>
      </c>
      <c r="AW309" s="11" t="s">
        <v>31</v>
      </c>
      <c r="AX309" s="11" t="s">
        <v>76</v>
      </c>
      <c r="AY309" s="241" t="s">
        <v>130</v>
      </c>
    </row>
    <row r="310" spans="2:65" s="1" customFormat="1" ht="16.5" customHeight="1">
      <c r="B310" s="36"/>
      <c r="C310" s="203" t="s">
        <v>578</v>
      </c>
      <c r="D310" s="203" t="s">
        <v>134</v>
      </c>
      <c r="E310" s="204" t="s">
        <v>921</v>
      </c>
      <c r="F310" s="205" t="s">
        <v>922</v>
      </c>
      <c r="G310" s="206" t="s">
        <v>198</v>
      </c>
      <c r="H310" s="207">
        <v>80.8</v>
      </c>
      <c r="I310" s="208"/>
      <c r="J310" s="209">
        <f>ROUND(I310*H310,2)</f>
        <v>0</v>
      </c>
      <c r="K310" s="205" t="s">
        <v>138</v>
      </c>
      <c r="L310" s="41"/>
      <c r="M310" s="210" t="s">
        <v>1</v>
      </c>
      <c r="N310" s="211" t="s">
        <v>39</v>
      </c>
      <c r="O310" s="77"/>
      <c r="P310" s="212">
        <f>O310*H310</f>
        <v>0</v>
      </c>
      <c r="Q310" s="212">
        <v>1E-05</v>
      </c>
      <c r="R310" s="212">
        <f>Q310*H310</f>
        <v>0.000808</v>
      </c>
      <c r="S310" s="212">
        <v>0</v>
      </c>
      <c r="T310" s="213">
        <f>S310*H310</f>
        <v>0</v>
      </c>
      <c r="AR310" s="15" t="s">
        <v>397</v>
      </c>
      <c r="AT310" s="15" t="s">
        <v>134</v>
      </c>
      <c r="AU310" s="15" t="s">
        <v>78</v>
      </c>
      <c r="AY310" s="15" t="s">
        <v>130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15" t="s">
        <v>76</v>
      </c>
      <c r="BK310" s="214">
        <f>ROUND(I310*H310,2)</f>
        <v>0</v>
      </c>
      <c r="BL310" s="15" t="s">
        <v>397</v>
      </c>
      <c r="BM310" s="15" t="s">
        <v>1295</v>
      </c>
    </row>
    <row r="311" spans="2:47" s="1" customFormat="1" ht="12">
      <c r="B311" s="36"/>
      <c r="C311" s="37"/>
      <c r="D311" s="215" t="s">
        <v>141</v>
      </c>
      <c r="E311" s="37"/>
      <c r="F311" s="216" t="s">
        <v>924</v>
      </c>
      <c r="G311" s="37"/>
      <c r="H311" s="37"/>
      <c r="I311" s="129"/>
      <c r="J311" s="37"/>
      <c r="K311" s="37"/>
      <c r="L311" s="41"/>
      <c r="M311" s="217"/>
      <c r="N311" s="77"/>
      <c r="O311" s="77"/>
      <c r="P311" s="77"/>
      <c r="Q311" s="77"/>
      <c r="R311" s="77"/>
      <c r="S311" s="77"/>
      <c r="T311" s="78"/>
      <c r="AT311" s="15" t="s">
        <v>141</v>
      </c>
      <c r="AU311" s="15" t="s">
        <v>78</v>
      </c>
    </row>
    <row r="312" spans="2:51" s="11" customFormat="1" ht="12">
      <c r="B312" s="231"/>
      <c r="C312" s="232"/>
      <c r="D312" s="215" t="s">
        <v>189</v>
      </c>
      <c r="E312" s="233" t="s">
        <v>1</v>
      </c>
      <c r="F312" s="234" t="s">
        <v>1296</v>
      </c>
      <c r="G312" s="232"/>
      <c r="H312" s="235">
        <v>80.8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189</v>
      </c>
      <c r="AU312" s="241" t="s">
        <v>78</v>
      </c>
      <c r="AV312" s="11" t="s">
        <v>78</v>
      </c>
      <c r="AW312" s="11" t="s">
        <v>31</v>
      </c>
      <c r="AX312" s="11" t="s">
        <v>76</v>
      </c>
      <c r="AY312" s="241" t="s">
        <v>130</v>
      </c>
    </row>
    <row r="313" spans="2:65" s="1" customFormat="1" ht="16.5" customHeight="1">
      <c r="B313" s="36"/>
      <c r="C313" s="221" t="s">
        <v>322</v>
      </c>
      <c r="D313" s="221" t="s">
        <v>178</v>
      </c>
      <c r="E313" s="222" t="s">
        <v>1297</v>
      </c>
      <c r="F313" s="223" t="s">
        <v>1298</v>
      </c>
      <c r="G313" s="224" t="s">
        <v>198</v>
      </c>
      <c r="H313" s="225">
        <v>82.416</v>
      </c>
      <c r="I313" s="226"/>
      <c r="J313" s="227">
        <f>ROUND(I313*H313,2)</f>
        <v>0</v>
      </c>
      <c r="K313" s="223" t="s">
        <v>138</v>
      </c>
      <c r="L313" s="228"/>
      <c r="M313" s="229" t="s">
        <v>1</v>
      </c>
      <c r="N313" s="230" t="s">
        <v>39</v>
      </c>
      <c r="O313" s="77"/>
      <c r="P313" s="212">
        <f>O313*H313</f>
        <v>0</v>
      </c>
      <c r="Q313" s="212">
        <v>6E-05</v>
      </c>
      <c r="R313" s="212">
        <f>Q313*H313</f>
        <v>0.00494496</v>
      </c>
      <c r="S313" s="212">
        <v>0</v>
      </c>
      <c r="T313" s="213">
        <f>S313*H313</f>
        <v>0</v>
      </c>
      <c r="AR313" s="15" t="s">
        <v>408</v>
      </c>
      <c r="AT313" s="15" t="s">
        <v>178</v>
      </c>
      <c r="AU313" s="15" t="s">
        <v>78</v>
      </c>
      <c r="AY313" s="15" t="s">
        <v>130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5" t="s">
        <v>76</v>
      </c>
      <c r="BK313" s="214">
        <f>ROUND(I313*H313,2)</f>
        <v>0</v>
      </c>
      <c r="BL313" s="15" t="s">
        <v>397</v>
      </c>
      <c r="BM313" s="15" t="s">
        <v>1299</v>
      </c>
    </row>
    <row r="314" spans="2:47" s="1" customFormat="1" ht="12">
      <c r="B314" s="36"/>
      <c r="C314" s="37"/>
      <c r="D314" s="215" t="s">
        <v>141</v>
      </c>
      <c r="E314" s="37"/>
      <c r="F314" s="216" t="s">
        <v>1298</v>
      </c>
      <c r="G314" s="37"/>
      <c r="H314" s="37"/>
      <c r="I314" s="129"/>
      <c r="J314" s="37"/>
      <c r="K314" s="37"/>
      <c r="L314" s="41"/>
      <c r="M314" s="217"/>
      <c r="N314" s="77"/>
      <c r="O314" s="77"/>
      <c r="P314" s="77"/>
      <c r="Q314" s="77"/>
      <c r="R314" s="77"/>
      <c r="S314" s="77"/>
      <c r="T314" s="78"/>
      <c r="AT314" s="15" t="s">
        <v>141</v>
      </c>
      <c r="AU314" s="15" t="s">
        <v>78</v>
      </c>
    </row>
    <row r="315" spans="2:51" s="11" customFormat="1" ht="12">
      <c r="B315" s="231"/>
      <c r="C315" s="232"/>
      <c r="D315" s="215" t="s">
        <v>189</v>
      </c>
      <c r="E315" s="232"/>
      <c r="F315" s="234" t="s">
        <v>1300</v>
      </c>
      <c r="G315" s="232"/>
      <c r="H315" s="235">
        <v>82.416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189</v>
      </c>
      <c r="AU315" s="241" t="s">
        <v>78</v>
      </c>
      <c r="AV315" s="11" t="s">
        <v>78</v>
      </c>
      <c r="AW315" s="11" t="s">
        <v>4</v>
      </c>
      <c r="AX315" s="11" t="s">
        <v>76</v>
      </c>
      <c r="AY315" s="241" t="s">
        <v>130</v>
      </c>
    </row>
    <row r="316" spans="2:65" s="1" customFormat="1" ht="16.5" customHeight="1">
      <c r="B316" s="36"/>
      <c r="C316" s="203" t="s">
        <v>295</v>
      </c>
      <c r="D316" s="203" t="s">
        <v>134</v>
      </c>
      <c r="E316" s="204" t="s">
        <v>1301</v>
      </c>
      <c r="F316" s="205" t="s">
        <v>1302</v>
      </c>
      <c r="G316" s="206" t="s">
        <v>198</v>
      </c>
      <c r="H316" s="207">
        <v>13.7</v>
      </c>
      <c r="I316" s="208"/>
      <c r="J316" s="209">
        <f>ROUND(I316*H316,2)</f>
        <v>0</v>
      </c>
      <c r="K316" s="205" t="s">
        <v>138</v>
      </c>
      <c r="L316" s="41"/>
      <c r="M316" s="210" t="s">
        <v>1</v>
      </c>
      <c r="N316" s="211" t="s">
        <v>39</v>
      </c>
      <c r="O316" s="77"/>
      <c r="P316" s="212">
        <f>O316*H316</f>
        <v>0</v>
      </c>
      <c r="Q316" s="212">
        <v>0</v>
      </c>
      <c r="R316" s="212">
        <f>Q316*H316</f>
        <v>0</v>
      </c>
      <c r="S316" s="212">
        <v>0</v>
      </c>
      <c r="T316" s="213">
        <f>S316*H316</f>
        <v>0</v>
      </c>
      <c r="AR316" s="15" t="s">
        <v>397</v>
      </c>
      <c r="AT316" s="15" t="s">
        <v>134</v>
      </c>
      <c r="AU316" s="15" t="s">
        <v>78</v>
      </c>
      <c r="AY316" s="15" t="s">
        <v>130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5" t="s">
        <v>76</v>
      </c>
      <c r="BK316" s="214">
        <f>ROUND(I316*H316,2)</f>
        <v>0</v>
      </c>
      <c r="BL316" s="15" t="s">
        <v>397</v>
      </c>
      <c r="BM316" s="15" t="s">
        <v>1303</v>
      </c>
    </row>
    <row r="317" spans="2:47" s="1" customFormat="1" ht="12">
      <c r="B317" s="36"/>
      <c r="C317" s="37"/>
      <c r="D317" s="215" t="s">
        <v>141</v>
      </c>
      <c r="E317" s="37"/>
      <c r="F317" s="216" t="s">
        <v>1304</v>
      </c>
      <c r="G317" s="37"/>
      <c r="H317" s="37"/>
      <c r="I317" s="129"/>
      <c r="J317" s="37"/>
      <c r="K317" s="37"/>
      <c r="L317" s="41"/>
      <c r="M317" s="217"/>
      <c r="N317" s="77"/>
      <c r="O317" s="77"/>
      <c r="P317" s="77"/>
      <c r="Q317" s="77"/>
      <c r="R317" s="77"/>
      <c r="S317" s="77"/>
      <c r="T317" s="78"/>
      <c r="AT317" s="15" t="s">
        <v>141</v>
      </c>
      <c r="AU317" s="15" t="s">
        <v>78</v>
      </c>
    </row>
    <row r="318" spans="2:51" s="11" customFormat="1" ht="12">
      <c r="B318" s="231"/>
      <c r="C318" s="232"/>
      <c r="D318" s="215" t="s">
        <v>189</v>
      </c>
      <c r="E318" s="233" t="s">
        <v>1</v>
      </c>
      <c r="F318" s="234" t="s">
        <v>1305</v>
      </c>
      <c r="G318" s="232"/>
      <c r="H318" s="235">
        <v>13.7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189</v>
      </c>
      <c r="AU318" s="241" t="s">
        <v>78</v>
      </c>
      <c r="AV318" s="11" t="s">
        <v>78</v>
      </c>
      <c r="AW318" s="11" t="s">
        <v>31</v>
      </c>
      <c r="AX318" s="11" t="s">
        <v>76</v>
      </c>
      <c r="AY318" s="241" t="s">
        <v>130</v>
      </c>
    </row>
    <row r="319" spans="2:65" s="1" customFormat="1" ht="16.5" customHeight="1">
      <c r="B319" s="36"/>
      <c r="C319" s="221" t="s">
        <v>268</v>
      </c>
      <c r="D319" s="221" t="s">
        <v>178</v>
      </c>
      <c r="E319" s="222" t="s">
        <v>1306</v>
      </c>
      <c r="F319" s="223" t="s">
        <v>1307</v>
      </c>
      <c r="G319" s="224" t="s">
        <v>198</v>
      </c>
      <c r="H319" s="225">
        <v>13.974</v>
      </c>
      <c r="I319" s="226"/>
      <c r="J319" s="227">
        <f>ROUND(I319*H319,2)</f>
        <v>0</v>
      </c>
      <c r="K319" s="223" t="s">
        <v>138</v>
      </c>
      <c r="L319" s="228"/>
      <c r="M319" s="229" t="s">
        <v>1</v>
      </c>
      <c r="N319" s="230" t="s">
        <v>39</v>
      </c>
      <c r="O319" s="77"/>
      <c r="P319" s="212">
        <f>O319*H319</f>
        <v>0</v>
      </c>
      <c r="Q319" s="212">
        <v>0.00016</v>
      </c>
      <c r="R319" s="212">
        <f>Q319*H319</f>
        <v>0.0022358400000000002</v>
      </c>
      <c r="S319" s="212">
        <v>0</v>
      </c>
      <c r="T319" s="213">
        <f>S319*H319</f>
        <v>0</v>
      </c>
      <c r="AR319" s="15" t="s">
        <v>408</v>
      </c>
      <c r="AT319" s="15" t="s">
        <v>178</v>
      </c>
      <c r="AU319" s="15" t="s">
        <v>78</v>
      </c>
      <c r="AY319" s="15" t="s">
        <v>130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5" t="s">
        <v>76</v>
      </c>
      <c r="BK319" s="214">
        <f>ROUND(I319*H319,2)</f>
        <v>0</v>
      </c>
      <c r="BL319" s="15" t="s">
        <v>397</v>
      </c>
      <c r="BM319" s="15" t="s">
        <v>1308</v>
      </c>
    </row>
    <row r="320" spans="2:47" s="1" customFormat="1" ht="12">
      <c r="B320" s="36"/>
      <c r="C320" s="37"/>
      <c r="D320" s="215" t="s">
        <v>141</v>
      </c>
      <c r="E320" s="37"/>
      <c r="F320" s="216" t="s">
        <v>1307</v>
      </c>
      <c r="G320" s="37"/>
      <c r="H320" s="37"/>
      <c r="I320" s="129"/>
      <c r="J320" s="37"/>
      <c r="K320" s="37"/>
      <c r="L320" s="41"/>
      <c r="M320" s="217"/>
      <c r="N320" s="77"/>
      <c r="O320" s="77"/>
      <c r="P320" s="77"/>
      <c r="Q320" s="77"/>
      <c r="R320" s="77"/>
      <c r="S320" s="77"/>
      <c r="T320" s="78"/>
      <c r="AT320" s="15" t="s">
        <v>141</v>
      </c>
      <c r="AU320" s="15" t="s">
        <v>78</v>
      </c>
    </row>
    <row r="321" spans="2:51" s="11" customFormat="1" ht="12">
      <c r="B321" s="231"/>
      <c r="C321" s="232"/>
      <c r="D321" s="215" t="s">
        <v>189</v>
      </c>
      <c r="E321" s="232"/>
      <c r="F321" s="234" t="s">
        <v>1309</v>
      </c>
      <c r="G321" s="232"/>
      <c r="H321" s="235">
        <v>13.974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189</v>
      </c>
      <c r="AU321" s="241" t="s">
        <v>78</v>
      </c>
      <c r="AV321" s="11" t="s">
        <v>78</v>
      </c>
      <c r="AW321" s="11" t="s">
        <v>4</v>
      </c>
      <c r="AX321" s="11" t="s">
        <v>76</v>
      </c>
      <c r="AY321" s="241" t="s">
        <v>130</v>
      </c>
    </row>
    <row r="322" spans="2:65" s="1" customFormat="1" ht="16.5" customHeight="1">
      <c r="B322" s="36"/>
      <c r="C322" s="203" t="s">
        <v>688</v>
      </c>
      <c r="D322" s="203" t="s">
        <v>134</v>
      </c>
      <c r="E322" s="204" t="s">
        <v>1310</v>
      </c>
      <c r="F322" s="205" t="s">
        <v>1311</v>
      </c>
      <c r="G322" s="206" t="s">
        <v>198</v>
      </c>
      <c r="H322" s="207">
        <v>23</v>
      </c>
      <c r="I322" s="208"/>
      <c r="J322" s="209">
        <f>ROUND(I322*H322,2)</f>
        <v>0</v>
      </c>
      <c r="K322" s="205" t="s">
        <v>138</v>
      </c>
      <c r="L322" s="41"/>
      <c r="M322" s="210" t="s">
        <v>1</v>
      </c>
      <c r="N322" s="211" t="s">
        <v>39</v>
      </c>
      <c r="O322" s="77"/>
      <c r="P322" s="212">
        <f>O322*H322</f>
        <v>0</v>
      </c>
      <c r="Q322" s="212">
        <v>3E-05</v>
      </c>
      <c r="R322" s="212">
        <f>Q322*H322</f>
        <v>0.00069</v>
      </c>
      <c r="S322" s="212">
        <v>0</v>
      </c>
      <c r="T322" s="213">
        <f>S322*H322</f>
        <v>0</v>
      </c>
      <c r="AR322" s="15" t="s">
        <v>397</v>
      </c>
      <c r="AT322" s="15" t="s">
        <v>134</v>
      </c>
      <c r="AU322" s="15" t="s">
        <v>78</v>
      </c>
      <c r="AY322" s="15" t="s">
        <v>130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5" t="s">
        <v>76</v>
      </c>
      <c r="BK322" s="214">
        <f>ROUND(I322*H322,2)</f>
        <v>0</v>
      </c>
      <c r="BL322" s="15" t="s">
        <v>397</v>
      </c>
      <c r="BM322" s="15" t="s">
        <v>1312</v>
      </c>
    </row>
    <row r="323" spans="2:47" s="1" customFormat="1" ht="12">
      <c r="B323" s="36"/>
      <c r="C323" s="37"/>
      <c r="D323" s="215" t="s">
        <v>141</v>
      </c>
      <c r="E323" s="37"/>
      <c r="F323" s="216" t="s">
        <v>1313</v>
      </c>
      <c r="G323" s="37"/>
      <c r="H323" s="37"/>
      <c r="I323" s="129"/>
      <c r="J323" s="37"/>
      <c r="K323" s="37"/>
      <c r="L323" s="41"/>
      <c r="M323" s="217"/>
      <c r="N323" s="77"/>
      <c r="O323" s="77"/>
      <c r="P323" s="77"/>
      <c r="Q323" s="77"/>
      <c r="R323" s="77"/>
      <c r="S323" s="77"/>
      <c r="T323" s="78"/>
      <c r="AT323" s="15" t="s">
        <v>141</v>
      </c>
      <c r="AU323" s="15" t="s">
        <v>78</v>
      </c>
    </row>
    <row r="324" spans="2:65" s="1" customFormat="1" ht="16.5" customHeight="1">
      <c r="B324" s="36"/>
      <c r="C324" s="203" t="s">
        <v>704</v>
      </c>
      <c r="D324" s="203" t="s">
        <v>134</v>
      </c>
      <c r="E324" s="204" t="s">
        <v>1314</v>
      </c>
      <c r="F324" s="205" t="s">
        <v>1315</v>
      </c>
      <c r="G324" s="206" t="s">
        <v>173</v>
      </c>
      <c r="H324" s="207">
        <v>0.149</v>
      </c>
      <c r="I324" s="208"/>
      <c r="J324" s="209">
        <f>ROUND(I324*H324,2)</f>
        <v>0</v>
      </c>
      <c r="K324" s="205" t="s">
        <v>138</v>
      </c>
      <c r="L324" s="41"/>
      <c r="M324" s="210" t="s">
        <v>1</v>
      </c>
      <c r="N324" s="211" t="s">
        <v>39</v>
      </c>
      <c r="O324" s="77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AR324" s="15" t="s">
        <v>397</v>
      </c>
      <c r="AT324" s="15" t="s">
        <v>134</v>
      </c>
      <c r="AU324" s="15" t="s">
        <v>78</v>
      </c>
      <c r="AY324" s="15" t="s">
        <v>130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15" t="s">
        <v>76</v>
      </c>
      <c r="BK324" s="214">
        <f>ROUND(I324*H324,2)</f>
        <v>0</v>
      </c>
      <c r="BL324" s="15" t="s">
        <v>397</v>
      </c>
      <c r="BM324" s="15" t="s">
        <v>1316</v>
      </c>
    </row>
    <row r="325" spans="2:47" s="1" customFormat="1" ht="12">
      <c r="B325" s="36"/>
      <c r="C325" s="37"/>
      <c r="D325" s="215" t="s">
        <v>141</v>
      </c>
      <c r="E325" s="37"/>
      <c r="F325" s="216" t="s">
        <v>1317</v>
      </c>
      <c r="G325" s="37"/>
      <c r="H325" s="37"/>
      <c r="I325" s="129"/>
      <c r="J325" s="37"/>
      <c r="K325" s="37"/>
      <c r="L325" s="41"/>
      <c r="M325" s="217"/>
      <c r="N325" s="77"/>
      <c r="O325" s="77"/>
      <c r="P325" s="77"/>
      <c r="Q325" s="77"/>
      <c r="R325" s="77"/>
      <c r="S325" s="77"/>
      <c r="T325" s="78"/>
      <c r="AT325" s="15" t="s">
        <v>141</v>
      </c>
      <c r="AU325" s="15" t="s">
        <v>78</v>
      </c>
    </row>
    <row r="326" spans="2:65" s="1" customFormat="1" ht="16.5" customHeight="1">
      <c r="B326" s="36"/>
      <c r="C326" s="203" t="s">
        <v>714</v>
      </c>
      <c r="D326" s="203" t="s">
        <v>134</v>
      </c>
      <c r="E326" s="204" t="s">
        <v>649</v>
      </c>
      <c r="F326" s="205" t="s">
        <v>650</v>
      </c>
      <c r="G326" s="206" t="s">
        <v>173</v>
      </c>
      <c r="H326" s="207">
        <v>0.149</v>
      </c>
      <c r="I326" s="208"/>
      <c r="J326" s="209">
        <f>ROUND(I326*H326,2)</f>
        <v>0</v>
      </c>
      <c r="K326" s="205" t="s">
        <v>138</v>
      </c>
      <c r="L326" s="41"/>
      <c r="M326" s="210" t="s">
        <v>1</v>
      </c>
      <c r="N326" s="211" t="s">
        <v>39</v>
      </c>
      <c r="O326" s="77"/>
      <c r="P326" s="212">
        <f>O326*H326</f>
        <v>0</v>
      </c>
      <c r="Q326" s="212">
        <v>0</v>
      </c>
      <c r="R326" s="212">
        <f>Q326*H326</f>
        <v>0</v>
      </c>
      <c r="S326" s="212">
        <v>0</v>
      </c>
      <c r="T326" s="213">
        <f>S326*H326</f>
        <v>0</v>
      </c>
      <c r="AR326" s="15" t="s">
        <v>397</v>
      </c>
      <c r="AT326" s="15" t="s">
        <v>134</v>
      </c>
      <c r="AU326" s="15" t="s">
        <v>78</v>
      </c>
      <c r="AY326" s="15" t="s">
        <v>130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5" t="s">
        <v>76</v>
      </c>
      <c r="BK326" s="214">
        <f>ROUND(I326*H326,2)</f>
        <v>0</v>
      </c>
      <c r="BL326" s="15" t="s">
        <v>397</v>
      </c>
      <c r="BM326" s="15" t="s">
        <v>1318</v>
      </c>
    </row>
    <row r="327" spans="2:47" s="1" customFormat="1" ht="12">
      <c r="B327" s="36"/>
      <c r="C327" s="37"/>
      <c r="D327" s="215" t="s">
        <v>141</v>
      </c>
      <c r="E327" s="37"/>
      <c r="F327" s="216" t="s">
        <v>652</v>
      </c>
      <c r="G327" s="37"/>
      <c r="H327" s="37"/>
      <c r="I327" s="129"/>
      <c r="J327" s="37"/>
      <c r="K327" s="37"/>
      <c r="L327" s="41"/>
      <c r="M327" s="217"/>
      <c r="N327" s="77"/>
      <c r="O327" s="77"/>
      <c r="P327" s="77"/>
      <c r="Q327" s="77"/>
      <c r="R327" s="77"/>
      <c r="S327" s="77"/>
      <c r="T327" s="78"/>
      <c r="AT327" s="15" t="s">
        <v>141</v>
      </c>
      <c r="AU327" s="15" t="s">
        <v>78</v>
      </c>
    </row>
    <row r="328" spans="2:65" s="1" customFormat="1" ht="16.5" customHeight="1">
      <c r="B328" s="36"/>
      <c r="C328" s="203" t="s">
        <v>709</v>
      </c>
      <c r="D328" s="203" t="s">
        <v>134</v>
      </c>
      <c r="E328" s="204" t="s">
        <v>654</v>
      </c>
      <c r="F328" s="205" t="s">
        <v>655</v>
      </c>
      <c r="G328" s="206" t="s">
        <v>173</v>
      </c>
      <c r="H328" s="207">
        <v>0.149</v>
      </c>
      <c r="I328" s="208"/>
      <c r="J328" s="209">
        <f>ROUND(I328*H328,2)</f>
        <v>0</v>
      </c>
      <c r="K328" s="205" t="s">
        <v>138</v>
      </c>
      <c r="L328" s="41"/>
      <c r="M328" s="210" t="s">
        <v>1</v>
      </c>
      <c r="N328" s="211" t="s">
        <v>39</v>
      </c>
      <c r="O328" s="77"/>
      <c r="P328" s="212">
        <f>O328*H328</f>
        <v>0</v>
      </c>
      <c r="Q328" s="212">
        <v>0</v>
      </c>
      <c r="R328" s="212">
        <f>Q328*H328</f>
        <v>0</v>
      </c>
      <c r="S328" s="212">
        <v>0</v>
      </c>
      <c r="T328" s="213">
        <f>S328*H328</f>
        <v>0</v>
      </c>
      <c r="AR328" s="15" t="s">
        <v>397</v>
      </c>
      <c r="AT328" s="15" t="s">
        <v>134</v>
      </c>
      <c r="AU328" s="15" t="s">
        <v>78</v>
      </c>
      <c r="AY328" s="15" t="s">
        <v>130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5" t="s">
        <v>76</v>
      </c>
      <c r="BK328" s="214">
        <f>ROUND(I328*H328,2)</f>
        <v>0</v>
      </c>
      <c r="BL328" s="15" t="s">
        <v>397</v>
      </c>
      <c r="BM328" s="15" t="s">
        <v>1319</v>
      </c>
    </row>
    <row r="329" spans="2:47" s="1" customFormat="1" ht="12">
      <c r="B329" s="36"/>
      <c r="C329" s="37"/>
      <c r="D329" s="215" t="s">
        <v>141</v>
      </c>
      <c r="E329" s="37"/>
      <c r="F329" s="216" t="s">
        <v>657</v>
      </c>
      <c r="G329" s="37"/>
      <c r="H329" s="37"/>
      <c r="I329" s="129"/>
      <c r="J329" s="37"/>
      <c r="K329" s="37"/>
      <c r="L329" s="41"/>
      <c r="M329" s="217"/>
      <c r="N329" s="77"/>
      <c r="O329" s="77"/>
      <c r="P329" s="77"/>
      <c r="Q329" s="77"/>
      <c r="R329" s="77"/>
      <c r="S329" s="77"/>
      <c r="T329" s="78"/>
      <c r="AT329" s="15" t="s">
        <v>141</v>
      </c>
      <c r="AU329" s="15" t="s">
        <v>78</v>
      </c>
    </row>
    <row r="330" spans="2:63" s="10" customFormat="1" ht="22.8" customHeight="1">
      <c r="B330" s="187"/>
      <c r="C330" s="188"/>
      <c r="D330" s="189" t="s">
        <v>67</v>
      </c>
      <c r="E330" s="201" t="s">
        <v>1320</v>
      </c>
      <c r="F330" s="201" t="s">
        <v>1321</v>
      </c>
      <c r="G330" s="188"/>
      <c r="H330" s="188"/>
      <c r="I330" s="191"/>
      <c r="J330" s="202">
        <f>BK330</f>
        <v>0</v>
      </c>
      <c r="K330" s="188"/>
      <c r="L330" s="193"/>
      <c r="M330" s="194"/>
      <c r="N330" s="195"/>
      <c r="O330" s="195"/>
      <c r="P330" s="196">
        <f>SUM(P331:P357)</f>
        <v>0</v>
      </c>
      <c r="Q330" s="195"/>
      <c r="R330" s="196">
        <f>SUM(R331:R357)</f>
        <v>0.45761599999999997</v>
      </c>
      <c r="S330" s="195"/>
      <c r="T330" s="197">
        <f>SUM(T331:T357)</f>
        <v>0</v>
      </c>
      <c r="AR330" s="198" t="s">
        <v>78</v>
      </c>
      <c r="AT330" s="199" t="s">
        <v>67</v>
      </c>
      <c r="AU330" s="199" t="s">
        <v>76</v>
      </c>
      <c r="AY330" s="198" t="s">
        <v>130</v>
      </c>
      <c r="BK330" s="200">
        <f>SUM(BK331:BK357)</f>
        <v>0</v>
      </c>
    </row>
    <row r="331" spans="2:65" s="1" customFormat="1" ht="16.5" customHeight="1">
      <c r="B331" s="36"/>
      <c r="C331" s="203" t="s">
        <v>874</v>
      </c>
      <c r="D331" s="203" t="s">
        <v>134</v>
      </c>
      <c r="E331" s="204" t="s">
        <v>1322</v>
      </c>
      <c r="F331" s="205" t="s">
        <v>1323</v>
      </c>
      <c r="G331" s="206" t="s">
        <v>186</v>
      </c>
      <c r="H331" s="207">
        <v>18</v>
      </c>
      <c r="I331" s="208"/>
      <c r="J331" s="209">
        <f>ROUND(I331*H331,2)</f>
        <v>0</v>
      </c>
      <c r="K331" s="205" t="s">
        <v>138</v>
      </c>
      <c r="L331" s="41"/>
      <c r="M331" s="210" t="s">
        <v>1</v>
      </c>
      <c r="N331" s="211" t="s">
        <v>39</v>
      </c>
      <c r="O331" s="77"/>
      <c r="P331" s="212">
        <f>O331*H331</f>
        <v>0</v>
      </c>
      <c r="Q331" s="212">
        <v>0</v>
      </c>
      <c r="R331" s="212">
        <f>Q331*H331</f>
        <v>0</v>
      </c>
      <c r="S331" s="212">
        <v>0</v>
      </c>
      <c r="T331" s="213">
        <f>S331*H331</f>
        <v>0</v>
      </c>
      <c r="AR331" s="15" t="s">
        <v>397</v>
      </c>
      <c r="AT331" s="15" t="s">
        <v>134</v>
      </c>
      <c r="AU331" s="15" t="s">
        <v>78</v>
      </c>
      <c r="AY331" s="15" t="s">
        <v>130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15" t="s">
        <v>76</v>
      </c>
      <c r="BK331" s="214">
        <f>ROUND(I331*H331,2)</f>
        <v>0</v>
      </c>
      <c r="BL331" s="15" t="s">
        <v>397</v>
      </c>
      <c r="BM331" s="15" t="s">
        <v>1324</v>
      </c>
    </row>
    <row r="332" spans="2:47" s="1" customFormat="1" ht="12">
      <c r="B332" s="36"/>
      <c r="C332" s="37"/>
      <c r="D332" s="215" t="s">
        <v>141</v>
      </c>
      <c r="E332" s="37"/>
      <c r="F332" s="216" t="s">
        <v>1325</v>
      </c>
      <c r="G332" s="37"/>
      <c r="H332" s="37"/>
      <c r="I332" s="129"/>
      <c r="J332" s="37"/>
      <c r="K332" s="37"/>
      <c r="L332" s="41"/>
      <c r="M332" s="217"/>
      <c r="N332" s="77"/>
      <c r="O332" s="77"/>
      <c r="P332" s="77"/>
      <c r="Q332" s="77"/>
      <c r="R332" s="77"/>
      <c r="S332" s="77"/>
      <c r="T332" s="78"/>
      <c r="AT332" s="15" t="s">
        <v>141</v>
      </c>
      <c r="AU332" s="15" t="s">
        <v>78</v>
      </c>
    </row>
    <row r="333" spans="2:51" s="11" customFormat="1" ht="12">
      <c r="B333" s="231"/>
      <c r="C333" s="232"/>
      <c r="D333" s="215" t="s">
        <v>189</v>
      </c>
      <c r="E333" s="233" t="s">
        <v>1</v>
      </c>
      <c r="F333" s="234" t="s">
        <v>1326</v>
      </c>
      <c r="G333" s="232"/>
      <c r="H333" s="235">
        <v>11.04</v>
      </c>
      <c r="I333" s="236"/>
      <c r="J333" s="232"/>
      <c r="K333" s="232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189</v>
      </c>
      <c r="AU333" s="241" t="s">
        <v>78</v>
      </c>
      <c r="AV333" s="11" t="s">
        <v>78</v>
      </c>
      <c r="AW333" s="11" t="s">
        <v>31</v>
      </c>
      <c r="AX333" s="11" t="s">
        <v>68</v>
      </c>
      <c r="AY333" s="241" t="s">
        <v>130</v>
      </c>
    </row>
    <row r="334" spans="2:51" s="11" customFormat="1" ht="12">
      <c r="B334" s="231"/>
      <c r="C334" s="232"/>
      <c r="D334" s="215" t="s">
        <v>189</v>
      </c>
      <c r="E334" s="233" t="s">
        <v>1</v>
      </c>
      <c r="F334" s="234" t="s">
        <v>1327</v>
      </c>
      <c r="G334" s="232"/>
      <c r="H334" s="235">
        <v>6.96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189</v>
      </c>
      <c r="AU334" s="241" t="s">
        <v>78</v>
      </c>
      <c r="AV334" s="11" t="s">
        <v>78</v>
      </c>
      <c r="AW334" s="11" t="s">
        <v>31</v>
      </c>
      <c r="AX334" s="11" t="s">
        <v>68</v>
      </c>
      <c r="AY334" s="241" t="s">
        <v>130</v>
      </c>
    </row>
    <row r="335" spans="2:51" s="12" customFormat="1" ht="12">
      <c r="B335" s="242"/>
      <c r="C335" s="243"/>
      <c r="D335" s="215" t="s">
        <v>189</v>
      </c>
      <c r="E335" s="244" t="s">
        <v>1</v>
      </c>
      <c r="F335" s="245" t="s">
        <v>193</v>
      </c>
      <c r="G335" s="243"/>
      <c r="H335" s="246">
        <v>18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189</v>
      </c>
      <c r="AU335" s="252" t="s">
        <v>78</v>
      </c>
      <c r="AV335" s="12" t="s">
        <v>174</v>
      </c>
      <c r="AW335" s="12" t="s">
        <v>31</v>
      </c>
      <c r="AX335" s="12" t="s">
        <v>76</v>
      </c>
      <c r="AY335" s="252" t="s">
        <v>130</v>
      </c>
    </row>
    <row r="336" spans="2:65" s="1" customFormat="1" ht="16.5" customHeight="1">
      <c r="B336" s="36"/>
      <c r="C336" s="203" t="s">
        <v>350</v>
      </c>
      <c r="D336" s="203" t="s">
        <v>134</v>
      </c>
      <c r="E336" s="204" t="s">
        <v>1328</v>
      </c>
      <c r="F336" s="205" t="s">
        <v>1329</v>
      </c>
      <c r="G336" s="206" t="s">
        <v>186</v>
      </c>
      <c r="H336" s="207">
        <v>18</v>
      </c>
      <c r="I336" s="208"/>
      <c r="J336" s="209">
        <f>ROUND(I336*H336,2)</f>
        <v>0</v>
      </c>
      <c r="K336" s="205" t="s">
        <v>138</v>
      </c>
      <c r="L336" s="41"/>
      <c r="M336" s="210" t="s">
        <v>1</v>
      </c>
      <c r="N336" s="211" t="s">
        <v>39</v>
      </c>
      <c r="O336" s="77"/>
      <c r="P336" s="212">
        <f>O336*H336</f>
        <v>0</v>
      </c>
      <c r="Q336" s="212">
        <v>0.0003</v>
      </c>
      <c r="R336" s="212">
        <f>Q336*H336</f>
        <v>0.005399999999999999</v>
      </c>
      <c r="S336" s="212">
        <v>0</v>
      </c>
      <c r="T336" s="213">
        <f>S336*H336</f>
        <v>0</v>
      </c>
      <c r="AR336" s="15" t="s">
        <v>397</v>
      </c>
      <c r="AT336" s="15" t="s">
        <v>134</v>
      </c>
      <c r="AU336" s="15" t="s">
        <v>78</v>
      </c>
      <c r="AY336" s="15" t="s">
        <v>130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5" t="s">
        <v>76</v>
      </c>
      <c r="BK336" s="214">
        <f>ROUND(I336*H336,2)</f>
        <v>0</v>
      </c>
      <c r="BL336" s="15" t="s">
        <v>397</v>
      </c>
      <c r="BM336" s="15" t="s">
        <v>1330</v>
      </c>
    </row>
    <row r="337" spans="2:47" s="1" customFormat="1" ht="12">
      <c r="B337" s="36"/>
      <c r="C337" s="37"/>
      <c r="D337" s="215" t="s">
        <v>141</v>
      </c>
      <c r="E337" s="37"/>
      <c r="F337" s="216" t="s">
        <v>1331</v>
      </c>
      <c r="G337" s="37"/>
      <c r="H337" s="37"/>
      <c r="I337" s="129"/>
      <c r="J337" s="37"/>
      <c r="K337" s="37"/>
      <c r="L337" s="41"/>
      <c r="M337" s="217"/>
      <c r="N337" s="77"/>
      <c r="O337" s="77"/>
      <c r="P337" s="77"/>
      <c r="Q337" s="77"/>
      <c r="R337" s="77"/>
      <c r="S337" s="77"/>
      <c r="T337" s="78"/>
      <c r="AT337" s="15" t="s">
        <v>141</v>
      </c>
      <c r="AU337" s="15" t="s">
        <v>78</v>
      </c>
    </row>
    <row r="338" spans="2:65" s="1" customFormat="1" ht="16.5" customHeight="1">
      <c r="B338" s="36"/>
      <c r="C338" s="203" t="s">
        <v>337</v>
      </c>
      <c r="D338" s="203" t="s">
        <v>134</v>
      </c>
      <c r="E338" s="204" t="s">
        <v>1332</v>
      </c>
      <c r="F338" s="205" t="s">
        <v>1333</v>
      </c>
      <c r="G338" s="206" t="s">
        <v>186</v>
      </c>
      <c r="H338" s="207">
        <v>20.4</v>
      </c>
      <c r="I338" s="208"/>
      <c r="J338" s="209">
        <f>ROUND(I338*H338,2)</f>
        <v>0</v>
      </c>
      <c r="K338" s="205" t="s">
        <v>138</v>
      </c>
      <c r="L338" s="41"/>
      <c r="M338" s="210" t="s">
        <v>1</v>
      </c>
      <c r="N338" s="211" t="s">
        <v>39</v>
      </c>
      <c r="O338" s="77"/>
      <c r="P338" s="212">
        <f>O338*H338</f>
        <v>0</v>
      </c>
      <c r="Q338" s="212">
        <v>0.0015</v>
      </c>
      <c r="R338" s="212">
        <f>Q338*H338</f>
        <v>0.0306</v>
      </c>
      <c r="S338" s="212">
        <v>0</v>
      </c>
      <c r="T338" s="213">
        <f>S338*H338</f>
        <v>0</v>
      </c>
      <c r="AR338" s="15" t="s">
        <v>397</v>
      </c>
      <c r="AT338" s="15" t="s">
        <v>134</v>
      </c>
      <c r="AU338" s="15" t="s">
        <v>78</v>
      </c>
      <c r="AY338" s="15" t="s">
        <v>130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5" t="s">
        <v>76</v>
      </c>
      <c r="BK338" s="214">
        <f>ROUND(I338*H338,2)</f>
        <v>0</v>
      </c>
      <c r="BL338" s="15" t="s">
        <v>397</v>
      </c>
      <c r="BM338" s="15" t="s">
        <v>1334</v>
      </c>
    </row>
    <row r="339" spans="2:47" s="1" customFormat="1" ht="12">
      <c r="B339" s="36"/>
      <c r="C339" s="37"/>
      <c r="D339" s="215" t="s">
        <v>141</v>
      </c>
      <c r="E339" s="37"/>
      <c r="F339" s="216" t="s">
        <v>1335</v>
      </c>
      <c r="G339" s="37"/>
      <c r="H339" s="37"/>
      <c r="I339" s="129"/>
      <c r="J339" s="37"/>
      <c r="K339" s="37"/>
      <c r="L339" s="41"/>
      <c r="M339" s="217"/>
      <c r="N339" s="77"/>
      <c r="O339" s="77"/>
      <c r="P339" s="77"/>
      <c r="Q339" s="77"/>
      <c r="R339" s="77"/>
      <c r="S339" s="77"/>
      <c r="T339" s="78"/>
      <c r="AT339" s="15" t="s">
        <v>141</v>
      </c>
      <c r="AU339" s="15" t="s">
        <v>78</v>
      </c>
    </row>
    <row r="340" spans="2:51" s="11" customFormat="1" ht="12">
      <c r="B340" s="231"/>
      <c r="C340" s="232"/>
      <c r="D340" s="215" t="s">
        <v>189</v>
      </c>
      <c r="E340" s="233" t="s">
        <v>1</v>
      </c>
      <c r="F340" s="234" t="s">
        <v>1336</v>
      </c>
      <c r="G340" s="232"/>
      <c r="H340" s="235">
        <v>20.4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189</v>
      </c>
      <c r="AU340" s="241" t="s">
        <v>78</v>
      </c>
      <c r="AV340" s="11" t="s">
        <v>78</v>
      </c>
      <c r="AW340" s="11" t="s">
        <v>31</v>
      </c>
      <c r="AX340" s="11" t="s">
        <v>76</v>
      </c>
      <c r="AY340" s="241" t="s">
        <v>130</v>
      </c>
    </row>
    <row r="341" spans="2:65" s="1" customFormat="1" ht="16.5" customHeight="1">
      <c r="B341" s="36"/>
      <c r="C341" s="203" t="s">
        <v>344</v>
      </c>
      <c r="D341" s="203" t="s">
        <v>134</v>
      </c>
      <c r="E341" s="204" t="s">
        <v>1337</v>
      </c>
      <c r="F341" s="205" t="s">
        <v>1338</v>
      </c>
      <c r="G341" s="206" t="s">
        <v>186</v>
      </c>
      <c r="H341" s="207">
        <v>20.4</v>
      </c>
      <c r="I341" s="208"/>
      <c r="J341" s="209">
        <f>ROUND(I341*H341,2)</f>
        <v>0</v>
      </c>
      <c r="K341" s="205" t="s">
        <v>138</v>
      </c>
      <c r="L341" s="41"/>
      <c r="M341" s="210" t="s">
        <v>1</v>
      </c>
      <c r="N341" s="211" t="s">
        <v>39</v>
      </c>
      <c r="O341" s="77"/>
      <c r="P341" s="212">
        <f>O341*H341</f>
        <v>0</v>
      </c>
      <c r="Q341" s="212">
        <v>0.00605</v>
      </c>
      <c r="R341" s="212">
        <f>Q341*H341</f>
        <v>0.12341999999999999</v>
      </c>
      <c r="S341" s="212">
        <v>0</v>
      </c>
      <c r="T341" s="213">
        <f>S341*H341</f>
        <v>0</v>
      </c>
      <c r="AR341" s="15" t="s">
        <v>397</v>
      </c>
      <c r="AT341" s="15" t="s">
        <v>134</v>
      </c>
      <c r="AU341" s="15" t="s">
        <v>78</v>
      </c>
      <c r="AY341" s="15" t="s">
        <v>130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5" t="s">
        <v>76</v>
      </c>
      <c r="BK341" s="214">
        <f>ROUND(I341*H341,2)</f>
        <v>0</v>
      </c>
      <c r="BL341" s="15" t="s">
        <v>397</v>
      </c>
      <c r="BM341" s="15" t="s">
        <v>1339</v>
      </c>
    </row>
    <row r="342" spans="2:47" s="1" customFormat="1" ht="12">
      <c r="B342" s="36"/>
      <c r="C342" s="37"/>
      <c r="D342" s="215" t="s">
        <v>141</v>
      </c>
      <c r="E342" s="37"/>
      <c r="F342" s="216" t="s">
        <v>1340</v>
      </c>
      <c r="G342" s="37"/>
      <c r="H342" s="37"/>
      <c r="I342" s="129"/>
      <c r="J342" s="37"/>
      <c r="K342" s="37"/>
      <c r="L342" s="41"/>
      <c r="M342" s="217"/>
      <c r="N342" s="77"/>
      <c r="O342" s="77"/>
      <c r="P342" s="77"/>
      <c r="Q342" s="77"/>
      <c r="R342" s="77"/>
      <c r="S342" s="77"/>
      <c r="T342" s="78"/>
      <c r="AT342" s="15" t="s">
        <v>141</v>
      </c>
      <c r="AU342" s="15" t="s">
        <v>78</v>
      </c>
    </row>
    <row r="343" spans="2:65" s="1" customFormat="1" ht="16.5" customHeight="1">
      <c r="B343" s="36"/>
      <c r="C343" s="221" t="s">
        <v>183</v>
      </c>
      <c r="D343" s="221" t="s">
        <v>178</v>
      </c>
      <c r="E343" s="222" t="s">
        <v>1341</v>
      </c>
      <c r="F343" s="223" t="s">
        <v>1342</v>
      </c>
      <c r="G343" s="224" t="s">
        <v>186</v>
      </c>
      <c r="H343" s="225">
        <v>22.44</v>
      </c>
      <c r="I343" s="226"/>
      <c r="J343" s="227">
        <f>ROUND(I343*H343,2)</f>
        <v>0</v>
      </c>
      <c r="K343" s="223" t="s">
        <v>138</v>
      </c>
      <c r="L343" s="228"/>
      <c r="M343" s="229" t="s">
        <v>1</v>
      </c>
      <c r="N343" s="230" t="s">
        <v>39</v>
      </c>
      <c r="O343" s="77"/>
      <c r="P343" s="212">
        <f>O343*H343</f>
        <v>0</v>
      </c>
      <c r="Q343" s="212">
        <v>0.0129</v>
      </c>
      <c r="R343" s="212">
        <f>Q343*H343</f>
        <v>0.289476</v>
      </c>
      <c r="S343" s="212">
        <v>0</v>
      </c>
      <c r="T343" s="213">
        <f>S343*H343</f>
        <v>0</v>
      </c>
      <c r="AR343" s="15" t="s">
        <v>408</v>
      </c>
      <c r="AT343" s="15" t="s">
        <v>178</v>
      </c>
      <c r="AU343" s="15" t="s">
        <v>78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1343</v>
      </c>
    </row>
    <row r="344" spans="2:47" s="1" customFormat="1" ht="12">
      <c r="B344" s="36"/>
      <c r="C344" s="37"/>
      <c r="D344" s="215" t="s">
        <v>141</v>
      </c>
      <c r="E344" s="37"/>
      <c r="F344" s="216" t="s">
        <v>1342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78</v>
      </c>
    </row>
    <row r="345" spans="2:51" s="11" customFormat="1" ht="12">
      <c r="B345" s="231"/>
      <c r="C345" s="232"/>
      <c r="D345" s="215" t="s">
        <v>189</v>
      </c>
      <c r="E345" s="232"/>
      <c r="F345" s="234" t="s">
        <v>1344</v>
      </c>
      <c r="G345" s="232"/>
      <c r="H345" s="235">
        <v>22.44</v>
      </c>
      <c r="I345" s="236"/>
      <c r="J345" s="232"/>
      <c r="K345" s="232"/>
      <c r="L345" s="237"/>
      <c r="M345" s="238"/>
      <c r="N345" s="239"/>
      <c r="O345" s="239"/>
      <c r="P345" s="239"/>
      <c r="Q345" s="239"/>
      <c r="R345" s="239"/>
      <c r="S345" s="239"/>
      <c r="T345" s="240"/>
      <c r="AT345" s="241" t="s">
        <v>189</v>
      </c>
      <c r="AU345" s="241" t="s">
        <v>78</v>
      </c>
      <c r="AV345" s="11" t="s">
        <v>78</v>
      </c>
      <c r="AW345" s="11" t="s">
        <v>4</v>
      </c>
      <c r="AX345" s="11" t="s">
        <v>76</v>
      </c>
      <c r="AY345" s="241" t="s">
        <v>130</v>
      </c>
    </row>
    <row r="346" spans="2:65" s="1" customFormat="1" ht="16.5" customHeight="1">
      <c r="B346" s="36"/>
      <c r="C346" s="203" t="s">
        <v>236</v>
      </c>
      <c r="D346" s="203" t="s">
        <v>134</v>
      </c>
      <c r="E346" s="204" t="s">
        <v>1345</v>
      </c>
      <c r="F346" s="205" t="s">
        <v>1346</v>
      </c>
      <c r="G346" s="206" t="s">
        <v>198</v>
      </c>
      <c r="H346" s="207">
        <v>8</v>
      </c>
      <c r="I346" s="208"/>
      <c r="J346" s="209">
        <f>ROUND(I346*H346,2)</f>
        <v>0</v>
      </c>
      <c r="K346" s="205" t="s">
        <v>138</v>
      </c>
      <c r="L346" s="41"/>
      <c r="M346" s="210" t="s">
        <v>1</v>
      </c>
      <c r="N346" s="211" t="s">
        <v>39</v>
      </c>
      <c r="O346" s="77"/>
      <c r="P346" s="212">
        <f>O346*H346</f>
        <v>0</v>
      </c>
      <c r="Q346" s="212">
        <v>0.00031</v>
      </c>
      <c r="R346" s="212">
        <f>Q346*H346</f>
        <v>0.00248</v>
      </c>
      <c r="S346" s="212">
        <v>0</v>
      </c>
      <c r="T346" s="213">
        <f>S346*H346</f>
        <v>0</v>
      </c>
      <c r="AR346" s="15" t="s">
        <v>397</v>
      </c>
      <c r="AT346" s="15" t="s">
        <v>134</v>
      </c>
      <c r="AU346" s="15" t="s">
        <v>78</v>
      </c>
      <c r="AY346" s="15" t="s">
        <v>130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5" t="s">
        <v>76</v>
      </c>
      <c r="BK346" s="214">
        <f>ROUND(I346*H346,2)</f>
        <v>0</v>
      </c>
      <c r="BL346" s="15" t="s">
        <v>397</v>
      </c>
      <c r="BM346" s="15" t="s">
        <v>1347</v>
      </c>
    </row>
    <row r="347" spans="2:47" s="1" customFormat="1" ht="12">
      <c r="B347" s="36"/>
      <c r="C347" s="37"/>
      <c r="D347" s="215" t="s">
        <v>141</v>
      </c>
      <c r="E347" s="37"/>
      <c r="F347" s="216" t="s">
        <v>1348</v>
      </c>
      <c r="G347" s="37"/>
      <c r="H347" s="37"/>
      <c r="I347" s="129"/>
      <c r="J347" s="37"/>
      <c r="K347" s="37"/>
      <c r="L347" s="41"/>
      <c r="M347" s="217"/>
      <c r="N347" s="77"/>
      <c r="O347" s="77"/>
      <c r="P347" s="77"/>
      <c r="Q347" s="77"/>
      <c r="R347" s="77"/>
      <c r="S347" s="77"/>
      <c r="T347" s="78"/>
      <c r="AT347" s="15" t="s">
        <v>141</v>
      </c>
      <c r="AU347" s="15" t="s">
        <v>78</v>
      </c>
    </row>
    <row r="348" spans="2:51" s="11" customFormat="1" ht="12">
      <c r="B348" s="231"/>
      <c r="C348" s="232"/>
      <c r="D348" s="215" t="s">
        <v>189</v>
      </c>
      <c r="E348" s="233" t="s">
        <v>1</v>
      </c>
      <c r="F348" s="234" t="s">
        <v>1349</v>
      </c>
      <c r="G348" s="232"/>
      <c r="H348" s="235">
        <v>8</v>
      </c>
      <c r="I348" s="236"/>
      <c r="J348" s="232"/>
      <c r="K348" s="232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189</v>
      </c>
      <c r="AU348" s="241" t="s">
        <v>78</v>
      </c>
      <c r="AV348" s="11" t="s">
        <v>78</v>
      </c>
      <c r="AW348" s="11" t="s">
        <v>31</v>
      </c>
      <c r="AX348" s="11" t="s">
        <v>76</v>
      </c>
      <c r="AY348" s="241" t="s">
        <v>130</v>
      </c>
    </row>
    <row r="349" spans="2:65" s="1" customFormat="1" ht="16.5" customHeight="1">
      <c r="B349" s="36"/>
      <c r="C349" s="203" t="s">
        <v>255</v>
      </c>
      <c r="D349" s="203" t="s">
        <v>134</v>
      </c>
      <c r="E349" s="204" t="s">
        <v>1350</v>
      </c>
      <c r="F349" s="205" t="s">
        <v>1351</v>
      </c>
      <c r="G349" s="206" t="s">
        <v>198</v>
      </c>
      <c r="H349" s="207">
        <v>24</v>
      </c>
      <c r="I349" s="208"/>
      <c r="J349" s="209">
        <f>ROUND(I349*H349,2)</f>
        <v>0</v>
      </c>
      <c r="K349" s="205" t="s">
        <v>138</v>
      </c>
      <c r="L349" s="41"/>
      <c r="M349" s="210" t="s">
        <v>1</v>
      </c>
      <c r="N349" s="211" t="s">
        <v>39</v>
      </c>
      <c r="O349" s="77"/>
      <c r="P349" s="212">
        <f>O349*H349</f>
        <v>0</v>
      </c>
      <c r="Q349" s="212">
        <v>0.00026</v>
      </c>
      <c r="R349" s="212">
        <f>Q349*H349</f>
        <v>0.006239999999999999</v>
      </c>
      <c r="S349" s="212">
        <v>0</v>
      </c>
      <c r="T349" s="213">
        <f>S349*H349</f>
        <v>0</v>
      </c>
      <c r="AR349" s="15" t="s">
        <v>397</v>
      </c>
      <c r="AT349" s="15" t="s">
        <v>134</v>
      </c>
      <c r="AU349" s="15" t="s">
        <v>78</v>
      </c>
      <c r="AY349" s="15" t="s">
        <v>130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5" t="s">
        <v>76</v>
      </c>
      <c r="BK349" s="214">
        <f>ROUND(I349*H349,2)</f>
        <v>0</v>
      </c>
      <c r="BL349" s="15" t="s">
        <v>397</v>
      </c>
      <c r="BM349" s="15" t="s">
        <v>1352</v>
      </c>
    </row>
    <row r="350" spans="2:47" s="1" customFormat="1" ht="12">
      <c r="B350" s="36"/>
      <c r="C350" s="37"/>
      <c r="D350" s="215" t="s">
        <v>141</v>
      </c>
      <c r="E350" s="37"/>
      <c r="F350" s="216" t="s">
        <v>1353</v>
      </c>
      <c r="G350" s="37"/>
      <c r="H350" s="37"/>
      <c r="I350" s="129"/>
      <c r="J350" s="37"/>
      <c r="K350" s="37"/>
      <c r="L350" s="41"/>
      <c r="M350" s="217"/>
      <c r="N350" s="77"/>
      <c r="O350" s="77"/>
      <c r="P350" s="77"/>
      <c r="Q350" s="77"/>
      <c r="R350" s="77"/>
      <c r="S350" s="77"/>
      <c r="T350" s="78"/>
      <c r="AT350" s="15" t="s">
        <v>141</v>
      </c>
      <c r="AU350" s="15" t="s">
        <v>78</v>
      </c>
    </row>
    <row r="351" spans="2:51" s="11" customFormat="1" ht="12">
      <c r="B351" s="231"/>
      <c r="C351" s="232"/>
      <c r="D351" s="215" t="s">
        <v>189</v>
      </c>
      <c r="E351" s="233" t="s">
        <v>1</v>
      </c>
      <c r="F351" s="234" t="s">
        <v>1354</v>
      </c>
      <c r="G351" s="232"/>
      <c r="H351" s="235">
        <v>24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189</v>
      </c>
      <c r="AU351" s="241" t="s">
        <v>78</v>
      </c>
      <c r="AV351" s="11" t="s">
        <v>78</v>
      </c>
      <c r="AW351" s="11" t="s">
        <v>31</v>
      </c>
      <c r="AX351" s="11" t="s">
        <v>76</v>
      </c>
      <c r="AY351" s="241" t="s">
        <v>130</v>
      </c>
    </row>
    <row r="352" spans="2:65" s="1" customFormat="1" ht="16.5" customHeight="1">
      <c r="B352" s="36"/>
      <c r="C352" s="203" t="s">
        <v>8</v>
      </c>
      <c r="D352" s="203" t="s">
        <v>134</v>
      </c>
      <c r="E352" s="204" t="s">
        <v>1355</v>
      </c>
      <c r="F352" s="205" t="s">
        <v>1356</v>
      </c>
      <c r="G352" s="206" t="s">
        <v>173</v>
      </c>
      <c r="H352" s="207">
        <v>0.458</v>
      </c>
      <c r="I352" s="208"/>
      <c r="J352" s="209">
        <f>ROUND(I352*H352,2)</f>
        <v>0</v>
      </c>
      <c r="K352" s="205" t="s">
        <v>138</v>
      </c>
      <c r="L352" s="41"/>
      <c r="M352" s="210" t="s">
        <v>1</v>
      </c>
      <c r="N352" s="211" t="s">
        <v>39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397</v>
      </c>
      <c r="AT352" s="15" t="s">
        <v>134</v>
      </c>
      <c r="AU352" s="15" t="s">
        <v>78</v>
      </c>
      <c r="AY352" s="15" t="s">
        <v>130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76</v>
      </c>
      <c r="BK352" s="214">
        <f>ROUND(I352*H352,2)</f>
        <v>0</v>
      </c>
      <c r="BL352" s="15" t="s">
        <v>397</v>
      </c>
      <c r="BM352" s="15" t="s">
        <v>1357</v>
      </c>
    </row>
    <row r="353" spans="2:47" s="1" customFormat="1" ht="12">
      <c r="B353" s="36"/>
      <c r="C353" s="37"/>
      <c r="D353" s="215" t="s">
        <v>141</v>
      </c>
      <c r="E353" s="37"/>
      <c r="F353" s="216" t="s">
        <v>1358</v>
      </c>
      <c r="G353" s="37"/>
      <c r="H353" s="37"/>
      <c r="I353" s="129"/>
      <c r="J353" s="37"/>
      <c r="K353" s="37"/>
      <c r="L353" s="41"/>
      <c r="M353" s="217"/>
      <c r="N353" s="77"/>
      <c r="O353" s="77"/>
      <c r="P353" s="77"/>
      <c r="Q353" s="77"/>
      <c r="R353" s="77"/>
      <c r="S353" s="77"/>
      <c r="T353" s="78"/>
      <c r="AT353" s="15" t="s">
        <v>141</v>
      </c>
      <c r="AU353" s="15" t="s">
        <v>78</v>
      </c>
    </row>
    <row r="354" spans="2:65" s="1" customFormat="1" ht="16.5" customHeight="1">
      <c r="B354" s="36"/>
      <c r="C354" s="203" t="s">
        <v>397</v>
      </c>
      <c r="D354" s="203" t="s">
        <v>134</v>
      </c>
      <c r="E354" s="204" t="s">
        <v>1359</v>
      </c>
      <c r="F354" s="205" t="s">
        <v>1360</v>
      </c>
      <c r="G354" s="206" t="s">
        <v>173</v>
      </c>
      <c r="H354" s="207">
        <v>0.458</v>
      </c>
      <c r="I354" s="208"/>
      <c r="J354" s="209">
        <f>ROUND(I354*H354,2)</f>
        <v>0</v>
      </c>
      <c r="K354" s="205" t="s">
        <v>138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78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1361</v>
      </c>
    </row>
    <row r="355" spans="2:47" s="1" customFormat="1" ht="12">
      <c r="B355" s="36"/>
      <c r="C355" s="37"/>
      <c r="D355" s="215" t="s">
        <v>141</v>
      </c>
      <c r="E355" s="37"/>
      <c r="F355" s="216" t="s">
        <v>1362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78</v>
      </c>
    </row>
    <row r="356" spans="2:65" s="1" customFormat="1" ht="16.5" customHeight="1">
      <c r="B356" s="36"/>
      <c r="C356" s="203" t="s">
        <v>229</v>
      </c>
      <c r="D356" s="203" t="s">
        <v>134</v>
      </c>
      <c r="E356" s="204" t="s">
        <v>1363</v>
      </c>
      <c r="F356" s="205" t="s">
        <v>1364</v>
      </c>
      <c r="G356" s="206" t="s">
        <v>173</v>
      </c>
      <c r="H356" s="207">
        <v>0.458</v>
      </c>
      <c r="I356" s="208"/>
      <c r="J356" s="209">
        <f>ROUND(I356*H356,2)</f>
        <v>0</v>
      </c>
      <c r="K356" s="205" t="s">
        <v>138</v>
      </c>
      <c r="L356" s="41"/>
      <c r="M356" s="210" t="s">
        <v>1</v>
      </c>
      <c r="N356" s="211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397</v>
      </c>
      <c r="AT356" s="15" t="s">
        <v>134</v>
      </c>
      <c r="AU356" s="15" t="s">
        <v>78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1365</v>
      </c>
    </row>
    <row r="357" spans="2:47" s="1" customFormat="1" ht="12">
      <c r="B357" s="36"/>
      <c r="C357" s="37"/>
      <c r="D357" s="215" t="s">
        <v>141</v>
      </c>
      <c r="E357" s="37"/>
      <c r="F357" s="216" t="s">
        <v>1366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78</v>
      </c>
    </row>
    <row r="358" spans="2:63" s="10" customFormat="1" ht="22.8" customHeight="1">
      <c r="B358" s="187"/>
      <c r="C358" s="188"/>
      <c r="D358" s="189" t="s">
        <v>67</v>
      </c>
      <c r="E358" s="201" t="s">
        <v>686</v>
      </c>
      <c r="F358" s="201" t="s">
        <v>687</v>
      </c>
      <c r="G358" s="188"/>
      <c r="H358" s="188"/>
      <c r="I358" s="191"/>
      <c r="J358" s="202">
        <f>BK358</f>
        <v>0</v>
      </c>
      <c r="K358" s="188"/>
      <c r="L358" s="193"/>
      <c r="M358" s="194"/>
      <c r="N358" s="195"/>
      <c r="O358" s="195"/>
      <c r="P358" s="196">
        <f>SUM(P359:P378)</f>
        <v>0</v>
      </c>
      <c r="Q358" s="195"/>
      <c r="R358" s="196">
        <f>SUM(R359:R378)</f>
        <v>0.006665</v>
      </c>
      <c r="S358" s="195"/>
      <c r="T358" s="197">
        <f>SUM(T359:T378)</f>
        <v>0</v>
      </c>
      <c r="AR358" s="198" t="s">
        <v>78</v>
      </c>
      <c r="AT358" s="199" t="s">
        <v>67</v>
      </c>
      <c r="AU358" s="199" t="s">
        <v>76</v>
      </c>
      <c r="AY358" s="198" t="s">
        <v>130</v>
      </c>
      <c r="BK358" s="200">
        <f>SUM(BK359:BK378)</f>
        <v>0</v>
      </c>
    </row>
    <row r="359" spans="2:65" s="1" customFormat="1" ht="16.5" customHeight="1">
      <c r="B359" s="36"/>
      <c r="C359" s="203" t="s">
        <v>666</v>
      </c>
      <c r="D359" s="203" t="s">
        <v>134</v>
      </c>
      <c r="E359" s="204" t="s">
        <v>1367</v>
      </c>
      <c r="F359" s="205" t="s">
        <v>1368</v>
      </c>
      <c r="G359" s="206" t="s">
        <v>186</v>
      </c>
      <c r="H359" s="207">
        <v>19.5</v>
      </c>
      <c r="I359" s="208"/>
      <c r="J359" s="209">
        <f>ROUND(I359*H359,2)</f>
        <v>0</v>
      </c>
      <c r="K359" s="205" t="s">
        <v>138</v>
      </c>
      <c r="L359" s="41"/>
      <c r="M359" s="210" t="s">
        <v>1</v>
      </c>
      <c r="N359" s="211" t="s">
        <v>39</v>
      </c>
      <c r="O359" s="77"/>
      <c r="P359" s="212">
        <f>O359*H359</f>
        <v>0</v>
      </c>
      <c r="Q359" s="212">
        <v>0</v>
      </c>
      <c r="R359" s="212">
        <f>Q359*H359</f>
        <v>0</v>
      </c>
      <c r="S359" s="212">
        <v>0</v>
      </c>
      <c r="T359" s="213">
        <f>S359*H359</f>
        <v>0</v>
      </c>
      <c r="AR359" s="15" t="s">
        <v>397</v>
      </c>
      <c r="AT359" s="15" t="s">
        <v>134</v>
      </c>
      <c r="AU359" s="15" t="s">
        <v>78</v>
      </c>
      <c r="AY359" s="15" t="s">
        <v>130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5" t="s">
        <v>76</v>
      </c>
      <c r="BK359" s="214">
        <f>ROUND(I359*H359,2)</f>
        <v>0</v>
      </c>
      <c r="BL359" s="15" t="s">
        <v>397</v>
      </c>
      <c r="BM359" s="15" t="s">
        <v>1369</v>
      </c>
    </row>
    <row r="360" spans="2:47" s="1" customFormat="1" ht="12">
      <c r="B360" s="36"/>
      <c r="C360" s="37"/>
      <c r="D360" s="215" t="s">
        <v>141</v>
      </c>
      <c r="E360" s="37"/>
      <c r="F360" s="216" t="s">
        <v>1370</v>
      </c>
      <c r="G360" s="37"/>
      <c r="H360" s="37"/>
      <c r="I360" s="129"/>
      <c r="J360" s="37"/>
      <c r="K360" s="37"/>
      <c r="L360" s="41"/>
      <c r="M360" s="217"/>
      <c r="N360" s="77"/>
      <c r="O360" s="77"/>
      <c r="P360" s="77"/>
      <c r="Q360" s="77"/>
      <c r="R360" s="77"/>
      <c r="S360" s="77"/>
      <c r="T360" s="78"/>
      <c r="AT360" s="15" t="s">
        <v>141</v>
      </c>
      <c r="AU360" s="15" t="s">
        <v>78</v>
      </c>
    </row>
    <row r="361" spans="2:65" s="1" customFormat="1" ht="16.5" customHeight="1">
      <c r="B361" s="36"/>
      <c r="C361" s="221" t="s">
        <v>660</v>
      </c>
      <c r="D361" s="221" t="s">
        <v>178</v>
      </c>
      <c r="E361" s="222" t="s">
        <v>1371</v>
      </c>
      <c r="F361" s="223" t="s">
        <v>1372</v>
      </c>
      <c r="G361" s="224" t="s">
        <v>186</v>
      </c>
      <c r="H361" s="225">
        <v>31.2</v>
      </c>
      <c r="I361" s="226"/>
      <c r="J361" s="227">
        <f>ROUND(I361*H361,2)</f>
        <v>0</v>
      </c>
      <c r="K361" s="223" t="s">
        <v>138</v>
      </c>
      <c r="L361" s="228"/>
      <c r="M361" s="229" t="s">
        <v>1</v>
      </c>
      <c r="N361" s="230" t="s">
        <v>39</v>
      </c>
      <c r="O361" s="77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15" t="s">
        <v>408</v>
      </c>
      <c r="AT361" s="15" t="s">
        <v>178</v>
      </c>
      <c r="AU361" s="15" t="s">
        <v>78</v>
      </c>
      <c r="AY361" s="15" t="s">
        <v>130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5" t="s">
        <v>76</v>
      </c>
      <c r="BK361" s="214">
        <f>ROUND(I361*H361,2)</f>
        <v>0</v>
      </c>
      <c r="BL361" s="15" t="s">
        <v>397</v>
      </c>
      <c r="BM361" s="15" t="s">
        <v>1373</v>
      </c>
    </row>
    <row r="362" spans="2:47" s="1" customFormat="1" ht="12">
      <c r="B362" s="36"/>
      <c r="C362" s="37"/>
      <c r="D362" s="215" t="s">
        <v>141</v>
      </c>
      <c r="E362" s="37"/>
      <c r="F362" s="216" t="s">
        <v>1372</v>
      </c>
      <c r="G362" s="37"/>
      <c r="H362" s="37"/>
      <c r="I362" s="129"/>
      <c r="J362" s="37"/>
      <c r="K362" s="37"/>
      <c r="L362" s="41"/>
      <c r="M362" s="217"/>
      <c r="N362" s="77"/>
      <c r="O362" s="77"/>
      <c r="P362" s="77"/>
      <c r="Q362" s="77"/>
      <c r="R362" s="77"/>
      <c r="S362" s="77"/>
      <c r="T362" s="78"/>
      <c r="AT362" s="15" t="s">
        <v>141</v>
      </c>
      <c r="AU362" s="15" t="s">
        <v>78</v>
      </c>
    </row>
    <row r="363" spans="2:51" s="11" customFormat="1" ht="12">
      <c r="B363" s="231"/>
      <c r="C363" s="232"/>
      <c r="D363" s="215" t="s">
        <v>189</v>
      </c>
      <c r="E363" s="232"/>
      <c r="F363" s="234" t="s">
        <v>1374</v>
      </c>
      <c r="G363" s="232"/>
      <c r="H363" s="235">
        <v>31.2</v>
      </c>
      <c r="I363" s="236"/>
      <c r="J363" s="232"/>
      <c r="K363" s="232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189</v>
      </c>
      <c r="AU363" s="241" t="s">
        <v>78</v>
      </c>
      <c r="AV363" s="11" t="s">
        <v>78</v>
      </c>
      <c r="AW363" s="11" t="s">
        <v>4</v>
      </c>
      <c r="AX363" s="11" t="s">
        <v>76</v>
      </c>
      <c r="AY363" s="241" t="s">
        <v>130</v>
      </c>
    </row>
    <row r="364" spans="2:65" s="1" customFormat="1" ht="16.5" customHeight="1">
      <c r="B364" s="36"/>
      <c r="C364" s="203" t="s">
        <v>1375</v>
      </c>
      <c r="D364" s="203" t="s">
        <v>134</v>
      </c>
      <c r="E364" s="204" t="s">
        <v>936</v>
      </c>
      <c r="F364" s="205" t="s">
        <v>937</v>
      </c>
      <c r="G364" s="206" t="s">
        <v>186</v>
      </c>
      <c r="H364" s="207">
        <v>25</v>
      </c>
      <c r="I364" s="208"/>
      <c r="J364" s="209">
        <f>ROUND(I364*H364,2)</f>
        <v>0</v>
      </c>
      <c r="K364" s="205" t="s">
        <v>138</v>
      </c>
      <c r="L364" s="41"/>
      <c r="M364" s="210" t="s">
        <v>1</v>
      </c>
      <c r="N364" s="211" t="s">
        <v>39</v>
      </c>
      <c r="O364" s="77"/>
      <c r="P364" s="212">
        <f>O364*H364</f>
        <v>0</v>
      </c>
      <c r="Q364" s="212">
        <v>2E-05</v>
      </c>
      <c r="R364" s="212">
        <f>Q364*H364</f>
        <v>0.0005</v>
      </c>
      <c r="S364" s="212">
        <v>0</v>
      </c>
      <c r="T364" s="213">
        <f>S364*H364</f>
        <v>0</v>
      </c>
      <c r="AR364" s="15" t="s">
        <v>397</v>
      </c>
      <c r="AT364" s="15" t="s">
        <v>134</v>
      </c>
      <c r="AU364" s="15" t="s">
        <v>78</v>
      </c>
      <c r="AY364" s="15" t="s">
        <v>130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5" t="s">
        <v>76</v>
      </c>
      <c r="BK364" s="214">
        <f>ROUND(I364*H364,2)</f>
        <v>0</v>
      </c>
      <c r="BL364" s="15" t="s">
        <v>397</v>
      </c>
      <c r="BM364" s="15" t="s">
        <v>1376</v>
      </c>
    </row>
    <row r="365" spans="2:47" s="1" customFormat="1" ht="12">
      <c r="B365" s="36"/>
      <c r="C365" s="37"/>
      <c r="D365" s="215" t="s">
        <v>141</v>
      </c>
      <c r="E365" s="37"/>
      <c r="F365" s="216" t="s">
        <v>939</v>
      </c>
      <c r="G365" s="37"/>
      <c r="H365" s="37"/>
      <c r="I365" s="129"/>
      <c r="J365" s="37"/>
      <c r="K365" s="37"/>
      <c r="L365" s="41"/>
      <c r="M365" s="217"/>
      <c r="N365" s="77"/>
      <c r="O365" s="77"/>
      <c r="P365" s="77"/>
      <c r="Q365" s="77"/>
      <c r="R365" s="77"/>
      <c r="S365" s="77"/>
      <c r="T365" s="78"/>
      <c r="AT365" s="15" t="s">
        <v>141</v>
      </c>
      <c r="AU365" s="15" t="s">
        <v>78</v>
      </c>
    </row>
    <row r="366" spans="2:65" s="1" customFormat="1" ht="16.5" customHeight="1">
      <c r="B366" s="36"/>
      <c r="C366" s="203" t="s">
        <v>1377</v>
      </c>
      <c r="D366" s="203" t="s">
        <v>134</v>
      </c>
      <c r="E366" s="204" t="s">
        <v>941</v>
      </c>
      <c r="F366" s="205" t="s">
        <v>942</v>
      </c>
      <c r="G366" s="206" t="s">
        <v>186</v>
      </c>
      <c r="H366" s="207">
        <v>25</v>
      </c>
      <c r="I366" s="208"/>
      <c r="J366" s="209">
        <f>ROUND(I366*H366,2)</f>
        <v>0</v>
      </c>
      <c r="K366" s="205" t="s">
        <v>138</v>
      </c>
      <c r="L366" s="41"/>
      <c r="M366" s="210" t="s">
        <v>1</v>
      </c>
      <c r="N366" s="211" t="s">
        <v>39</v>
      </c>
      <c r="O366" s="77"/>
      <c r="P366" s="212">
        <f>O366*H366</f>
        <v>0</v>
      </c>
      <c r="Q366" s="212">
        <v>0.00012</v>
      </c>
      <c r="R366" s="212">
        <f>Q366*H366</f>
        <v>0.003</v>
      </c>
      <c r="S366" s="212">
        <v>0</v>
      </c>
      <c r="T366" s="213">
        <f>S366*H366</f>
        <v>0</v>
      </c>
      <c r="AR366" s="15" t="s">
        <v>397</v>
      </c>
      <c r="AT366" s="15" t="s">
        <v>134</v>
      </c>
      <c r="AU366" s="15" t="s">
        <v>78</v>
      </c>
      <c r="AY366" s="15" t="s">
        <v>130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5" t="s">
        <v>76</v>
      </c>
      <c r="BK366" s="214">
        <f>ROUND(I366*H366,2)</f>
        <v>0</v>
      </c>
      <c r="BL366" s="15" t="s">
        <v>397</v>
      </c>
      <c r="BM366" s="15" t="s">
        <v>1378</v>
      </c>
    </row>
    <row r="367" spans="2:47" s="1" customFormat="1" ht="12">
      <c r="B367" s="36"/>
      <c r="C367" s="37"/>
      <c r="D367" s="215" t="s">
        <v>141</v>
      </c>
      <c r="E367" s="37"/>
      <c r="F367" s="216" t="s">
        <v>944</v>
      </c>
      <c r="G367" s="37"/>
      <c r="H367" s="37"/>
      <c r="I367" s="129"/>
      <c r="J367" s="37"/>
      <c r="K367" s="37"/>
      <c r="L367" s="41"/>
      <c r="M367" s="217"/>
      <c r="N367" s="77"/>
      <c r="O367" s="77"/>
      <c r="P367" s="77"/>
      <c r="Q367" s="77"/>
      <c r="R367" s="77"/>
      <c r="S367" s="77"/>
      <c r="T367" s="78"/>
      <c r="AT367" s="15" t="s">
        <v>141</v>
      </c>
      <c r="AU367" s="15" t="s">
        <v>78</v>
      </c>
    </row>
    <row r="368" spans="2:65" s="1" customFormat="1" ht="16.5" customHeight="1">
      <c r="B368" s="36"/>
      <c r="C368" s="203" t="s">
        <v>1379</v>
      </c>
      <c r="D368" s="203" t="s">
        <v>134</v>
      </c>
      <c r="E368" s="204" t="s">
        <v>1380</v>
      </c>
      <c r="F368" s="205" t="s">
        <v>1381</v>
      </c>
      <c r="G368" s="206" t="s">
        <v>186</v>
      </c>
      <c r="H368" s="207">
        <v>25</v>
      </c>
      <c r="I368" s="208"/>
      <c r="J368" s="209">
        <f>ROUND(I368*H368,2)</f>
        <v>0</v>
      </c>
      <c r="K368" s="205" t="s">
        <v>138</v>
      </c>
      <c r="L368" s="41"/>
      <c r="M368" s="210" t="s">
        <v>1</v>
      </c>
      <c r="N368" s="211" t="s">
        <v>39</v>
      </c>
      <c r="O368" s="77"/>
      <c r="P368" s="212">
        <f>O368*H368</f>
        <v>0</v>
      </c>
      <c r="Q368" s="212">
        <v>5E-05</v>
      </c>
      <c r="R368" s="212">
        <f>Q368*H368</f>
        <v>0.00125</v>
      </c>
      <c r="S368" s="212">
        <v>0</v>
      </c>
      <c r="T368" s="213">
        <f>S368*H368</f>
        <v>0</v>
      </c>
      <c r="AR368" s="15" t="s">
        <v>397</v>
      </c>
      <c r="AT368" s="15" t="s">
        <v>134</v>
      </c>
      <c r="AU368" s="15" t="s">
        <v>78</v>
      </c>
      <c r="AY368" s="15" t="s">
        <v>130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5" t="s">
        <v>76</v>
      </c>
      <c r="BK368" s="214">
        <f>ROUND(I368*H368,2)</f>
        <v>0</v>
      </c>
      <c r="BL368" s="15" t="s">
        <v>397</v>
      </c>
      <c r="BM368" s="15" t="s">
        <v>1382</v>
      </c>
    </row>
    <row r="369" spans="2:47" s="1" customFormat="1" ht="12">
      <c r="B369" s="36"/>
      <c r="C369" s="37"/>
      <c r="D369" s="215" t="s">
        <v>141</v>
      </c>
      <c r="E369" s="37"/>
      <c r="F369" s="216" t="s">
        <v>1383</v>
      </c>
      <c r="G369" s="37"/>
      <c r="H369" s="37"/>
      <c r="I369" s="129"/>
      <c r="J369" s="37"/>
      <c r="K369" s="37"/>
      <c r="L369" s="41"/>
      <c r="M369" s="217"/>
      <c r="N369" s="77"/>
      <c r="O369" s="77"/>
      <c r="P369" s="77"/>
      <c r="Q369" s="77"/>
      <c r="R369" s="77"/>
      <c r="S369" s="77"/>
      <c r="T369" s="78"/>
      <c r="AT369" s="15" t="s">
        <v>141</v>
      </c>
      <c r="AU369" s="15" t="s">
        <v>78</v>
      </c>
    </row>
    <row r="370" spans="2:65" s="1" customFormat="1" ht="16.5" customHeight="1">
      <c r="B370" s="36"/>
      <c r="C370" s="203" t="s">
        <v>1384</v>
      </c>
      <c r="D370" s="203" t="s">
        <v>134</v>
      </c>
      <c r="E370" s="204" t="s">
        <v>1385</v>
      </c>
      <c r="F370" s="205" t="s">
        <v>1386</v>
      </c>
      <c r="G370" s="206" t="s">
        <v>198</v>
      </c>
      <c r="H370" s="207">
        <v>18.5</v>
      </c>
      <c r="I370" s="208"/>
      <c r="J370" s="209">
        <f>ROUND(I370*H370,2)</f>
        <v>0</v>
      </c>
      <c r="K370" s="205" t="s">
        <v>138</v>
      </c>
      <c r="L370" s="41"/>
      <c r="M370" s="210" t="s">
        <v>1</v>
      </c>
      <c r="N370" s="211" t="s">
        <v>39</v>
      </c>
      <c r="O370" s="77"/>
      <c r="P370" s="212">
        <f>O370*H370</f>
        <v>0</v>
      </c>
      <c r="Q370" s="212">
        <v>3E-05</v>
      </c>
      <c r="R370" s="212">
        <f>Q370*H370</f>
        <v>0.000555</v>
      </c>
      <c r="S370" s="212">
        <v>0</v>
      </c>
      <c r="T370" s="213">
        <f>S370*H370</f>
        <v>0</v>
      </c>
      <c r="AR370" s="15" t="s">
        <v>397</v>
      </c>
      <c r="AT370" s="15" t="s">
        <v>134</v>
      </c>
      <c r="AU370" s="15" t="s">
        <v>78</v>
      </c>
      <c r="AY370" s="15" t="s">
        <v>130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5" t="s">
        <v>76</v>
      </c>
      <c r="BK370" s="214">
        <f>ROUND(I370*H370,2)</f>
        <v>0</v>
      </c>
      <c r="BL370" s="15" t="s">
        <v>397</v>
      </c>
      <c r="BM370" s="15" t="s">
        <v>1387</v>
      </c>
    </row>
    <row r="371" spans="2:47" s="1" customFormat="1" ht="12">
      <c r="B371" s="36"/>
      <c r="C371" s="37"/>
      <c r="D371" s="215" t="s">
        <v>141</v>
      </c>
      <c r="E371" s="37"/>
      <c r="F371" s="216" t="s">
        <v>1388</v>
      </c>
      <c r="G371" s="37"/>
      <c r="H371" s="37"/>
      <c r="I371" s="129"/>
      <c r="J371" s="37"/>
      <c r="K371" s="37"/>
      <c r="L371" s="41"/>
      <c r="M371" s="217"/>
      <c r="N371" s="77"/>
      <c r="O371" s="77"/>
      <c r="P371" s="77"/>
      <c r="Q371" s="77"/>
      <c r="R371" s="77"/>
      <c r="S371" s="77"/>
      <c r="T371" s="78"/>
      <c r="AT371" s="15" t="s">
        <v>141</v>
      </c>
      <c r="AU371" s="15" t="s">
        <v>78</v>
      </c>
    </row>
    <row r="372" spans="2:65" s="1" customFormat="1" ht="16.5" customHeight="1">
      <c r="B372" s="36"/>
      <c r="C372" s="203" t="s">
        <v>643</v>
      </c>
      <c r="D372" s="203" t="s">
        <v>134</v>
      </c>
      <c r="E372" s="204" t="s">
        <v>705</v>
      </c>
      <c r="F372" s="205" t="s">
        <v>706</v>
      </c>
      <c r="G372" s="206" t="s">
        <v>186</v>
      </c>
      <c r="H372" s="207">
        <v>4</v>
      </c>
      <c r="I372" s="208"/>
      <c r="J372" s="209">
        <f>ROUND(I372*H372,2)</f>
        <v>0</v>
      </c>
      <c r="K372" s="205" t="s">
        <v>138</v>
      </c>
      <c r="L372" s="41"/>
      <c r="M372" s="210" t="s">
        <v>1</v>
      </c>
      <c r="N372" s="211" t="s">
        <v>39</v>
      </c>
      <c r="O372" s="77"/>
      <c r="P372" s="212">
        <f>O372*H372</f>
        <v>0</v>
      </c>
      <c r="Q372" s="212">
        <v>8E-05</v>
      </c>
      <c r="R372" s="212">
        <f>Q372*H372</f>
        <v>0.00032</v>
      </c>
      <c r="S372" s="212">
        <v>0</v>
      </c>
      <c r="T372" s="213">
        <f>S372*H372</f>
        <v>0</v>
      </c>
      <c r="AR372" s="15" t="s">
        <v>397</v>
      </c>
      <c r="AT372" s="15" t="s">
        <v>134</v>
      </c>
      <c r="AU372" s="15" t="s">
        <v>78</v>
      </c>
      <c r="AY372" s="15" t="s">
        <v>130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5" t="s">
        <v>76</v>
      </c>
      <c r="BK372" s="214">
        <f>ROUND(I372*H372,2)</f>
        <v>0</v>
      </c>
      <c r="BL372" s="15" t="s">
        <v>397</v>
      </c>
      <c r="BM372" s="15" t="s">
        <v>1389</v>
      </c>
    </row>
    <row r="373" spans="2:47" s="1" customFormat="1" ht="12">
      <c r="B373" s="36"/>
      <c r="C373" s="37"/>
      <c r="D373" s="215" t="s">
        <v>141</v>
      </c>
      <c r="E373" s="37"/>
      <c r="F373" s="216" t="s">
        <v>708</v>
      </c>
      <c r="G373" s="37"/>
      <c r="H373" s="37"/>
      <c r="I373" s="129"/>
      <c r="J373" s="37"/>
      <c r="K373" s="37"/>
      <c r="L373" s="41"/>
      <c r="M373" s="217"/>
      <c r="N373" s="77"/>
      <c r="O373" s="77"/>
      <c r="P373" s="77"/>
      <c r="Q373" s="77"/>
      <c r="R373" s="77"/>
      <c r="S373" s="77"/>
      <c r="T373" s="78"/>
      <c r="AT373" s="15" t="s">
        <v>141</v>
      </c>
      <c r="AU373" s="15" t="s">
        <v>78</v>
      </c>
    </row>
    <row r="374" spans="2:51" s="11" customFormat="1" ht="12">
      <c r="B374" s="231"/>
      <c r="C374" s="232"/>
      <c r="D374" s="215" t="s">
        <v>189</v>
      </c>
      <c r="E374" s="233" t="s">
        <v>1</v>
      </c>
      <c r="F374" s="234" t="s">
        <v>1390</v>
      </c>
      <c r="G374" s="232"/>
      <c r="H374" s="235">
        <v>4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189</v>
      </c>
      <c r="AU374" s="241" t="s">
        <v>78</v>
      </c>
      <c r="AV374" s="11" t="s">
        <v>78</v>
      </c>
      <c r="AW374" s="11" t="s">
        <v>31</v>
      </c>
      <c r="AX374" s="11" t="s">
        <v>76</v>
      </c>
      <c r="AY374" s="241" t="s">
        <v>130</v>
      </c>
    </row>
    <row r="375" spans="2:65" s="1" customFormat="1" ht="16.5" customHeight="1">
      <c r="B375" s="36"/>
      <c r="C375" s="203" t="s">
        <v>648</v>
      </c>
      <c r="D375" s="203" t="s">
        <v>134</v>
      </c>
      <c r="E375" s="204" t="s">
        <v>1391</v>
      </c>
      <c r="F375" s="205" t="s">
        <v>1392</v>
      </c>
      <c r="G375" s="206" t="s">
        <v>186</v>
      </c>
      <c r="H375" s="207">
        <v>4</v>
      </c>
      <c r="I375" s="208"/>
      <c r="J375" s="209">
        <f>ROUND(I375*H375,2)</f>
        <v>0</v>
      </c>
      <c r="K375" s="205" t="s">
        <v>138</v>
      </c>
      <c r="L375" s="41"/>
      <c r="M375" s="210" t="s">
        <v>1</v>
      </c>
      <c r="N375" s="211" t="s">
        <v>39</v>
      </c>
      <c r="O375" s="77"/>
      <c r="P375" s="212">
        <f>O375*H375</f>
        <v>0</v>
      </c>
      <c r="Q375" s="212">
        <v>0.00014</v>
      </c>
      <c r="R375" s="212">
        <f>Q375*H375</f>
        <v>0.00056</v>
      </c>
      <c r="S375" s="212">
        <v>0</v>
      </c>
      <c r="T375" s="213">
        <f>S375*H375</f>
        <v>0</v>
      </c>
      <c r="AR375" s="15" t="s">
        <v>397</v>
      </c>
      <c r="AT375" s="15" t="s">
        <v>134</v>
      </c>
      <c r="AU375" s="15" t="s">
        <v>78</v>
      </c>
      <c r="AY375" s="15" t="s">
        <v>130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15" t="s">
        <v>76</v>
      </c>
      <c r="BK375" s="214">
        <f>ROUND(I375*H375,2)</f>
        <v>0</v>
      </c>
      <c r="BL375" s="15" t="s">
        <v>397</v>
      </c>
      <c r="BM375" s="15" t="s">
        <v>1393</v>
      </c>
    </row>
    <row r="376" spans="2:47" s="1" customFormat="1" ht="12">
      <c r="B376" s="36"/>
      <c r="C376" s="37"/>
      <c r="D376" s="215" t="s">
        <v>141</v>
      </c>
      <c r="E376" s="37"/>
      <c r="F376" s="216" t="s">
        <v>1394</v>
      </c>
      <c r="G376" s="37"/>
      <c r="H376" s="37"/>
      <c r="I376" s="129"/>
      <c r="J376" s="37"/>
      <c r="K376" s="37"/>
      <c r="L376" s="41"/>
      <c r="M376" s="217"/>
      <c r="N376" s="77"/>
      <c r="O376" s="77"/>
      <c r="P376" s="77"/>
      <c r="Q376" s="77"/>
      <c r="R376" s="77"/>
      <c r="S376" s="77"/>
      <c r="T376" s="78"/>
      <c r="AT376" s="15" t="s">
        <v>141</v>
      </c>
      <c r="AU376" s="15" t="s">
        <v>78</v>
      </c>
    </row>
    <row r="377" spans="2:65" s="1" customFormat="1" ht="16.5" customHeight="1">
      <c r="B377" s="36"/>
      <c r="C377" s="203" t="s">
        <v>653</v>
      </c>
      <c r="D377" s="203" t="s">
        <v>134</v>
      </c>
      <c r="E377" s="204" t="s">
        <v>1395</v>
      </c>
      <c r="F377" s="205" t="s">
        <v>1396</v>
      </c>
      <c r="G377" s="206" t="s">
        <v>186</v>
      </c>
      <c r="H377" s="207">
        <v>4</v>
      </c>
      <c r="I377" s="208"/>
      <c r="J377" s="209">
        <f>ROUND(I377*H377,2)</f>
        <v>0</v>
      </c>
      <c r="K377" s="205" t="s">
        <v>138</v>
      </c>
      <c r="L377" s="41"/>
      <c r="M377" s="210" t="s">
        <v>1</v>
      </c>
      <c r="N377" s="211" t="s">
        <v>39</v>
      </c>
      <c r="O377" s="77"/>
      <c r="P377" s="212">
        <f>O377*H377</f>
        <v>0</v>
      </c>
      <c r="Q377" s="212">
        <v>0.00012</v>
      </c>
      <c r="R377" s="212">
        <f>Q377*H377</f>
        <v>0.00048</v>
      </c>
      <c r="S377" s="212">
        <v>0</v>
      </c>
      <c r="T377" s="213">
        <f>S377*H377</f>
        <v>0</v>
      </c>
      <c r="AR377" s="15" t="s">
        <v>397</v>
      </c>
      <c r="AT377" s="15" t="s">
        <v>134</v>
      </c>
      <c r="AU377" s="15" t="s">
        <v>78</v>
      </c>
      <c r="AY377" s="15" t="s">
        <v>130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5" t="s">
        <v>76</v>
      </c>
      <c r="BK377" s="214">
        <f>ROUND(I377*H377,2)</f>
        <v>0</v>
      </c>
      <c r="BL377" s="15" t="s">
        <v>397</v>
      </c>
      <c r="BM377" s="15" t="s">
        <v>1397</v>
      </c>
    </row>
    <row r="378" spans="2:47" s="1" customFormat="1" ht="12">
      <c r="B378" s="36"/>
      <c r="C378" s="37"/>
      <c r="D378" s="215" t="s">
        <v>141</v>
      </c>
      <c r="E378" s="37"/>
      <c r="F378" s="216" t="s">
        <v>1398</v>
      </c>
      <c r="G378" s="37"/>
      <c r="H378" s="37"/>
      <c r="I378" s="129"/>
      <c r="J378" s="37"/>
      <c r="K378" s="37"/>
      <c r="L378" s="41"/>
      <c r="M378" s="217"/>
      <c r="N378" s="77"/>
      <c r="O378" s="77"/>
      <c r="P378" s="77"/>
      <c r="Q378" s="77"/>
      <c r="R378" s="77"/>
      <c r="S378" s="77"/>
      <c r="T378" s="78"/>
      <c r="AT378" s="15" t="s">
        <v>141</v>
      </c>
      <c r="AU378" s="15" t="s">
        <v>78</v>
      </c>
    </row>
    <row r="379" spans="2:63" s="10" customFormat="1" ht="22.8" customHeight="1">
      <c r="B379" s="187"/>
      <c r="C379" s="188"/>
      <c r="D379" s="189" t="s">
        <v>67</v>
      </c>
      <c r="E379" s="201" t="s">
        <v>719</v>
      </c>
      <c r="F379" s="201" t="s">
        <v>720</v>
      </c>
      <c r="G379" s="188"/>
      <c r="H379" s="188"/>
      <c r="I379" s="191"/>
      <c r="J379" s="202">
        <f>BK379</f>
        <v>0</v>
      </c>
      <c r="K379" s="188"/>
      <c r="L379" s="193"/>
      <c r="M379" s="194"/>
      <c r="N379" s="195"/>
      <c r="O379" s="195"/>
      <c r="P379" s="196">
        <f>SUM(P380:P408)</f>
        <v>0</v>
      </c>
      <c r="Q379" s="195"/>
      <c r="R379" s="196">
        <f>SUM(R380:R408)</f>
        <v>0.3201255</v>
      </c>
      <c r="S379" s="195"/>
      <c r="T379" s="197">
        <f>SUM(T380:T408)</f>
        <v>0.06137249999999999</v>
      </c>
      <c r="AR379" s="198" t="s">
        <v>78</v>
      </c>
      <c r="AT379" s="199" t="s">
        <v>67</v>
      </c>
      <c r="AU379" s="199" t="s">
        <v>76</v>
      </c>
      <c r="AY379" s="198" t="s">
        <v>130</v>
      </c>
      <c r="BK379" s="200">
        <f>SUM(BK380:BK408)</f>
        <v>0</v>
      </c>
    </row>
    <row r="380" spans="2:65" s="1" customFormat="1" ht="16.5" customHeight="1">
      <c r="B380" s="36"/>
      <c r="C380" s="203" t="s">
        <v>250</v>
      </c>
      <c r="D380" s="203" t="s">
        <v>134</v>
      </c>
      <c r="E380" s="204" t="s">
        <v>955</v>
      </c>
      <c r="F380" s="205" t="s">
        <v>956</v>
      </c>
      <c r="G380" s="206" t="s">
        <v>186</v>
      </c>
      <c r="H380" s="207">
        <v>409.15</v>
      </c>
      <c r="I380" s="208"/>
      <c r="J380" s="209">
        <f>ROUND(I380*H380,2)</f>
        <v>0</v>
      </c>
      <c r="K380" s="205" t="s">
        <v>138</v>
      </c>
      <c r="L380" s="41"/>
      <c r="M380" s="210" t="s">
        <v>1</v>
      </c>
      <c r="N380" s="211" t="s">
        <v>39</v>
      </c>
      <c r="O380" s="77"/>
      <c r="P380" s="212">
        <f>O380*H380</f>
        <v>0</v>
      </c>
      <c r="Q380" s="212">
        <v>0</v>
      </c>
      <c r="R380" s="212">
        <f>Q380*H380</f>
        <v>0</v>
      </c>
      <c r="S380" s="212">
        <v>0.00015</v>
      </c>
      <c r="T380" s="213">
        <f>S380*H380</f>
        <v>0.06137249999999999</v>
      </c>
      <c r="AR380" s="15" t="s">
        <v>397</v>
      </c>
      <c r="AT380" s="15" t="s">
        <v>134</v>
      </c>
      <c r="AU380" s="15" t="s">
        <v>78</v>
      </c>
      <c r="AY380" s="15" t="s">
        <v>130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5" t="s">
        <v>76</v>
      </c>
      <c r="BK380" s="214">
        <f>ROUND(I380*H380,2)</f>
        <v>0</v>
      </c>
      <c r="BL380" s="15" t="s">
        <v>397</v>
      </c>
      <c r="BM380" s="15" t="s">
        <v>1399</v>
      </c>
    </row>
    <row r="381" spans="2:47" s="1" customFormat="1" ht="12">
      <c r="B381" s="36"/>
      <c r="C381" s="37"/>
      <c r="D381" s="215" t="s">
        <v>141</v>
      </c>
      <c r="E381" s="37"/>
      <c r="F381" s="216" t="s">
        <v>958</v>
      </c>
      <c r="G381" s="37"/>
      <c r="H381" s="37"/>
      <c r="I381" s="129"/>
      <c r="J381" s="37"/>
      <c r="K381" s="37"/>
      <c r="L381" s="41"/>
      <c r="M381" s="217"/>
      <c r="N381" s="77"/>
      <c r="O381" s="77"/>
      <c r="P381" s="77"/>
      <c r="Q381" s="77"/>
      <c r="R381" s="77"/>
      <c r="S381" s="77"/>
      <c r="T381" s="78"/>
      <c r="AT381" s="15" t="s">
        <v>141</v>
      </c>
      <c r="AU381" s="15" t="s">
        <v>78</v>
      </c>
    </row>
    <row r="382" spans="2:51" s="11" customFormat="1" ht="12">
      <c r="B382" s="231"/>
      <c r="C382" s="232"/>
      <c r="D382" s="215" t="s">
        <v>189</v>
      </c>
      <c r="E382" s="233" t="s">
        <v>1</v>
      </c>
      <c r="F382" s="234" t="s">
        <v>1400</v>
      </c>
      <c r="G382" s="232"/>
      <c r="H382" s="235">
        <v>39.95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189</v>
      </c>
      <c r="AU382" s="241" t="s">
        <v>78</v>
      </c>
      <c r="AV382" s="11" t="s">
        <v>78</v>
      </c>
      <c r="AW382" s="11" t="s">
        <v>31</v>
      </c>
      <c r="AX382" s="11" t="s">
        <v>68</v>
      </c>
      <c r="AY382" s="241" t="s">
        <v>130</v>
      </c>
    </row>
    <row r="383" spans="2:51" s="11" customFormat="1" ht="12">
      <c r="B383" s="231"/>
      <c r="C383" s="232"/>
      <c r="D383" s="215" t="s">
        <v>189</v>
      </c>
      <c r="E383" s="233" t="s">
        <v>1</v>
      </c>
      <c r="F383" s="234" t="s">
        <v>1401</v>
      </c>
      <c r="G383" s="232"/>
      <c r="H383" s="235">
        <v>75.25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189</v>
      </c>
      <c r="AU383" s="241" t="s">
        <v>78</v>
      </c>
      <c r="AV383" s="11" t="s">
        <v>78</v>
      </c>
      <c r="AW383" s="11" t="s">
        <v>31</v>
      </c>
      <c r="AX383" s="11" t="s">
        <v>68</v>
      </c>
      <c r="AY383" s="241" t="s">
        <v>130</v>
      </c>
    </row>
    <row r="384" spans="2:51" s="11" customFormat="1" ht="12">
      <c r="B384" s="231"/>
      <c r="C384" s="232"/>
      <c r="D384" s="215" t="s">
        <v>189</v>
      </c>
      <c r="E384" s="233" t="s">
        <v>1</v>
      </c>
      <c r="F384" s="234" t="s">
        <v>1402</v>
      </c>
      <c r="G384" s="232"/>
      <c r="H384" s="235">
        <v>110.5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189</v>
      </c>
      <c r="AU384" s="241" t="s">
        <v>78</v>
      </c>
      <c r="AV384" s="11" t="s">
        <v>78</v>
      </c>
      <c r="AW384" s="11" t="s">
        <v>31</v>
      </c>
      <c r="AX384" s="11" t="s">
        <v>68</v>
      </c>
      <c r="AY384" s="241" t="s">
        <v>130</v>
      </c>
    </row>
    <row r="385" spans="2:51" s="11" customFormat="1" ht="12">
      <c r="B385" s="231"/>
      <c r="C385" s="232"/>
      <c r="D385" s="215" t="s">
        <v>189</v>
      </c>
      <c r="E385" s="233" t="s">
        <v>1</v>
      </c>
      <c r="F385" s="234" t="s">
        <v>1403</v>
      </c>
      <c r="G385" s="232"/>
      <c r="H385" s="235">
        <v>183.45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189</v>
      </c>
      <c r="AU385" s="241" t="s">
        <v>78</v>
      </c>
      <c r="AV385" s="11" t="s">
        <v>78</v>
      </c>
      <c r="AW385" s="11" t="s">
        <v>31</v>
      </c>
      <c r="AX385" s="11" t="s">
        <v>68</v>
      </c>
      <c r="AY385" s="241" t="s">
        <v>130</v>
      </c>
    </row>
    <row r="386" spans="2:51" s="12" customFormat="1" ht="12">
      <c r="B386" s="242"/>
      <c r="C386" s="243"/>
      <c r="D386" s="215" t="s">
        <v>189</v>
      </c>
      <c r="E386" s="244" t="s">
        <v>1</v>
      </c>
      <c r="F386" s="245" t="s">
        <v>193</v>
      </c>
      <c r="G386" s="243"/>
      <c r="H386" s="246">
        <v>409.15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189</v>
      </c>
      <c r="AU386" s="252" t="s">
        <v>78</v>
      </c>
      <c r="AV386" s="12" t="s">
        <v>174</v>
      </c>
      <c r="AW386" s="12" t="s">
        <v>31</v>
      </c>
      <c r="AX386" s="12" t="s">
        <v>76</v>
      </c>
      <c r="AY386" s="252" t="s">
        <v>130</v>
      </c>
    </row>
    <row r="387" spans="2:65" s="1" customFormat="1" ht="16.5" customHeight="1">
      <c r="B387" s="36"/>
      <c r="C387" s="203" t="s">
        <v>737</v>
      </c>
      <c r="D387" s="203" t="s">
        <v>134</v>
      </c>
      <c r="E387" s="204" t="s">
        <v>1404</v>
      </c>
      <c r="F387" s="205" t="s">
        <v>1405</v>
      </c>
      <c r="G387" s="206" t="s">
        <v>186</v>
      </c>
      <c r="H387" s="207">
        <v>55.25</v>
      </c>
      <c r="I387" s="208"/>
      <c r="J387" s="209">
        <f>ROUND(I387*H387,2)</f>
        <v>0</v>
      </c>
      <c r="K387" s="205" t="s">
        <v>138</v>
      </c>
      <c r="L387" s="41"/>
      <c r="M387" s="210" t="s">
        <v>1</v>
      </c>
      <c r="N387" s="211" t="s">
        <v>39</v>
      </c>
      <c r="O387" s="77"/>
      <c r="P387" s="212">
        <f>O387*H387</f>
        <v>0</v>
      </c>
      <c r="Q387" s="212">
        <v>0.00318</v>
      </c>
      <c r="R387" s="212">
        <f>Q387*H387</f>
        <v>0.17569500000000002</v>
      </c>
      <c r="S387" s="212">
        <v>0</v>
      </c>
      <c r="T387" s="213">
        <f>S387*H387</f>
        <v>0</v>
      </c>
      <c r="AR387" s="15" t="s">
        <v>397</v>
      </c>
      <c r="AT387" s="15" t="s">
        <v>134</v>
      </c>
      <c r="AU387" s="15" t="s">
        <v>78</v>
      </c>
      <c r="AY387" s="15" t="s">
        <v>130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5" t="s">
        <v>76</v>
      </c>
      <c r="BK387" s="214">
        <f>ROUND(I387*H387,2)</f>
        <v>0</v>
      </c>
      <c r="BL387" s="15" t="s">
        <v>397</v>
      </c>
      <c r="BM387" s="15" t="s">
        <v>1406</v>
      </c>
    </row>
    <row r="388" spans="2:47" s="1" customFormat="1" ht="12">
      <c r="B388" s="36"/>
      <c r="C388" s="37"/>
      <c r="D388" s="215" t="s">
        <v>141</v>
      </c>
      <c r="E388" s="37"/>
      <c r="F388" s="216" t="s">
        <v>1407</v>
      </c>
      <c r="G388" s="37"/>
      <c r="H388" s="37"/>
      <c r="I388" s="129"/>
      <c r="J388" s="37"/>
      <c r="K388" s="37"/>
      <c r="L388" s="41"/>
      <c r="M388" s="217"/>
      <c r="N388" s="77"/>
      <c r="O388" s="77"/>
      <c r="P388" s="77"/>
      <c r="Q388" s="77"/>
      <c r="R388" s="77"/>
      <c r="S388" s="77"/>
      <c r="T388" s="78"/>
      <c r="AT388" s="15" t="s">
        <v>141</v>
      </c>
      <c r="AU388" s="15" t="s">
        <v>78</v>
      </c>
    </row>
    <row r="389" spans="2:51" s="11" customFormat="1" ht="12">
      <c r="B389" s="231"/>
      <c r="C389" s="232"/>
      <c r="D389" s="215" t="s">
        <v>189</v>
      </c>
      <c r="E389" s="233" t="s">
        <v>1</v>
      </c>
      <c r="F389" s="234" t="s">
        <v>1408</v>
      </c>
      <c r="G389" s="232"/>
      <c r="H389" s="235">
        <v>55.25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189</v>
      </c>
      <c r="AU389" s="241" t="s">
        <v>78</v>
      </c>
      <c r="AV389" s="11" t="s">
        <v>78</v>
      </c>
      <c r="AW389" s="11" t="s">
        <v>31</v>
      </c>
      <c r="AX389" s="11" t="s">
        <v>76</v>
      </c>
      <c r="AY389" s="241" t="s">
        <v>130</v>
      </c>
    </row>
    <row r="390" spans="2:65" s="1" customFormat="1" ht="16.5" customHeight="1">
      <c r="B390" s="36"/>
      <c r="C390" s="203" t="s">
        <v>742</v>
      </c>
      <c r="D390" s="203" t="s">
        <v>134</v>
      </c>
      <c r="E390" s="204" t="s">
        <v>970</v>
      </c>
      <c r="F390" s="205" t="s">
        <v>971</v>
      </c>
      <c r="G390" s="206" t="s">
        <v>186</v>
      </c>
      <c r="H390" s="207">
        <v>435.05</v>
      </c>
      <c r="I390" s="208"/>
      <c r="J390" s="209">
        <f>ROUND(I390*H390,2)</f>
        <v>0</v>
      </c>
      <c r="K390" s="205" t="s">
        <v>138</v>
      </c>
      <c r="L390" s="41"/>
      <c r="M390" s="210" t="s">
        <v>1</v>
      </c>
      <c r="N390" s="211" t="s">
        <v>39</v>
      </c>
      <c r="O390" s="77"/>
      <c r="P390" s="212">
        <f>O390*H390</f>
        <v>0</v>
      </c>
      <c r="Q390" s="212">
        <v>0.0002</v>
      </c>
      <c r="R390" s="212">
        <f>Q390*H390</f>
        <v>0.08701</v>
      </c>
      <c r="S390" s="212">
        <v>0</v>
      </c>
      <c r="T390" s="213">
        <f>S390*H390</f>
        <v>0</v>
      </c>
      <c r="AR390" s="15" t="s">
        <v>397</v>
      </c>
      <c r="AT390" s="15" t="s">
        <v>134</v>
      </c>
      <c r="AU390" s="15" t="s">
        <v>78</v>
      </c>
      <c r="AY390" s="15" t="s">
        <v>130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5" t="s">
        <v>76</v>
      </c>
      <c r="BK390" s="214">
        <f>ROUND(I390*H390,2)</f>
        <v>0</v>
      </c>
      <c r="BL390" s="15" t="s">
        <v>397</v>
      </c>
      <c r="BM390" s="15" t="s">
        <v>1409</v>
      </c>
    </row>
    <row r="391" spans="2:47" s="1" customFormat="1" ht="12">
      <c r="B391" s="36"/>
      <c r="C391" s="37"/>
      <c r="D391" s="215" t="s">
        <v>141</v>
      </c>
      <c r="E391" s="37"/>
      <c r="F391" s="216" t="s">
        <v>973</v>
      </c>
      <c r="G391" s="37"/>
      <c r="H391" s="37"/>
      <c r="I391" s="129"/>
      <c r="J391" s="37"/>
      <c r="K391" s="37"/>
      <c r="L391" s="41"/>
      <c r="M391" s="217"/>
      <c r="N391" s="77"/>
      <c r="O391" s="77"/>
      <c r="P391" s="77"/>
      <c r="Q391" s="77"/>
      <c r="R391" s="77"/>
      <c r="S391" s="77"/>
      <c r="T391" s="78"/>
      <c r="AT391" s="15" t="s">
        <v>141</v>
      </c>
      <c r="AU391" s="15" t="s">
        <v>78</v>
      </c>
    </row>
    <row r="392" spans="2:51" s="11" customFormat="1" ht="12">
      <c r="B392" s="231"/>
      <c r="C392" s="232"/>
      <c r="D392" s="215" t="s">
        <v>189</v>
      </c>
      <c r="E392" s="233" t="s">
        <v>1</v>
      </c>
      <c r="F392" s="234" t="s">
        <v>1400</v>
      </c>
      <c r="G392" s="232"/>
      <c r="H392" s="235">
        <v>39.95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189</v>
      </c>
      <c r="AU392" s="241" t="s">
        <v>78</v>
      </c>
      <c r="AV392" s="11" t="s">
        <v>78</v>
      </c>
      <c r="AW392" s="11" t="s">
        <v>31</v>
      </c>
      <c r="AX392" s="11" t="s">
        <v>68</v>
      </c>
      <c r="AY392" s="241" t="s">
        <v>130</v>
      </c>
    </row>
    <row r="393" spans="2:51" s="11" customFormat="1" ht="12">
      <c r="B393" s="231"/>
      <c r="C393" s="232"/>
      <c r="D393" s="215" t="s">
        <v>189</v>
      </c>
      <c r="E393" s="233" t="s">
        <v>1</v>
      </c>
      <c r="F393" s="234" t="s">
        <v>1410</v>
      </c>
      <c r="G393" s="232"/>
      <c r="H393" s="235">
        <v>25.9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189</v>
      </c>
      <c r="AU393" s="241" t="s">
        <v>78</v>
      </c>
      <c r="AV393" s="11" t="s">
        <v>78</v>
      </c>
      <c r="AW393" s="11" t="s">
        <v>31</v>
      </c>
      <c r="AX393" s="11" t="s">
        <v>68</v>
      </c>
      <c r="AY393" s="241" t="s">
        <v>130</v>
      </c>
    </row>
    <row r="394" spans="2:51" s="11" customFormat="1" ht="12">
      <c r="B394" s="231"/>
      <c r="C394" s="232"/>
      <c r="D394" s="215" t="s">
        <v>189</v>
      </c>
      <c r="E394" s="233" t="s">
        <v>1</v>
      </c>
      <c r="F394" s="234" t="s">
        <v>1401</v>
      </c>
      <c r="G394" s="232"/>
      <c r="H394" s="235">
        <v>75.25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189</v>
      </c>
      <c r="AU394" s="241" t="s">
        <v>78</v>
      </c>
      <c r="AV394" s="11" t="s">
        <v>78</v>
      </c>
      <c r="AW394" s="11" t="s">
        <v>31</v>
      </c>
      <c r="AX394" s="11" t="s">
        <v>68</v>
      </c>
      <c r="AY394" s="241" t="s">
        <v>130</v>
      </c>
    </row>
    <row r="395" spans="2:51" s="11" customFormat="1" ht="12">
      <c r="B395" s="231"/>
      <c r="C395" s="232"/>
      <c r="D395" s="215" t="s">
        <v>189</v>
      </c>
      <c r="E395" s="233" t="s">
        <v>1</v>
      </c>
      <c r="F395" s="234" t="s">
        <v>1402</v>
      </c>
      <c r="G395" s="232"/>
      <c r="H395" s="235">
        <v>110.5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189</v>
      </c>
      <c r="AU395" s="241" t="s">
        <v>78</v>
      </c>
      <c r="AV395" s="11" t="s">
        <v>78</v>
      </c>
      <c r="AW395" s="11" t="s">
        <v>31</v>
      </c>
      <c r="AX395" s="11" t="s">
        <v>68</v>
      </c>
      <c r="AY395" s="241" t="s">
        <v>130</v>
      </c>
    </row>
    <row r="396" spans="2:51" s="11" customFormat="1" ht="12">
      <c r="B396" s="231"/>
      <c r="C396" s="232"/>
      <c r="D396" s="215" t="s">
        <v>189</v>
      </c>
      <c r="E396" s="233" t="s">
        <v>1</v>
      </c>
      <c r="F396" s="234" t="s">
        <v>1403</v>
      </c>
      <c r="G396" s="232"/>
      <c r="H396" s="235">
        <v>183.45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189</v>
      </c>
      <c r="AU396" s="241" t="s">
        <v>78</v>
      </c>
      <c r="AV396" s="11" t="s">
        <v>78</v>
      </c>
      <c r="AW396" s="11" t="s">
        <v>31</v>
      </c>
      <c r="AX396" s="11" t="s">
        <v>68</v>
      </c>
      <c r="AY396" s="241" t="s">
        <v>130</v>
      </c>
    </row>
    <row r="397" spans="2:51" s="12" customFormat="1" ht="12">
      <c r="B397" s="242"/>
      <c r="C397" s="243"/>
      <c r="D397" s="215" t="s">
        <v>189</v>
      </c>
      <c r="E397" s="244" t="s">
        <v>1</v>
      </c>
      <c r="F397" s="245" t="s">
        <v>193</v>
      </c>
      <c r="G397" s="243"/>
      <c r="H397" s="246">
        <v>435.04999999999995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189</v>
      </c>
      <c r="AU397" s="252" t="s">
        <v>78</v>
      </c>
      <c r="AV397" s="12" t="s">
        <v>174</v>
      </c>
      <c r="AW397" s="12" t="s">
        <v>31</v>
      </c>
      <c r="AX397" s="12" t="s">
        <v>76</v>
      </c>
      <c r="AY397" s="252" t="s">
        <v>130</v>
      </c>
    </row>
    <row r="398" spans="2:65" s="1" customFormat="1" ht="16.5" customHeight="1">
      <c r="B398" s="36"/>
      <c r="C398" s="203" t="s">
        <v>748</v>
      </c>
      <c r="D398" s="203" t="s">
        <v>134</v>
      </c>
      <c r="E398" s="204" t="s">
        <v>732</v>
      </c>
      <c r="F398" s="205" t="s">
        <v>733</v>
      </c>
      <c r="G398" s="206" t="s">
        <v>186</v>
      </c>
      <c r="H398" s="207">
        <v>86.4</v>
      </c>
      <c r="I398" s="208"/>
      <c r="J398" s="209">
        <f>ROUND(I398*H398,2)</f>
        <v>0</v>
      </c>
      <c r="K398" s="205" t="s">
        <v>138</v>
      </c>
      <c r="L398" s="41"/>
      <c r="M398" s="210" t="s">
        <v>1</v>
      </c>
      <c r="N398" s="211" t="s">
        <v>39</v>
      </c>
      <c r="O398" s="77"/>
      <c r="P398" s="212">
        <f>O398*H398</f>
        <v>0</v>
      </c>
      <c r="Q398" s="212">
        <v>1E-05</v>
      </c>
      <c r="R398" s="212">
        <f>Q398*H398</f>
        <v>0.0008640000000000001</v>
      </c>
      <c r="S398" s="212">
        <v>0</v>
      </c>
      <c r="T398" s="213">
        <f>S398*H398</f>
        <v>0</v>
      </c>
      <c r="AR398" s="15" t="s">
        <v>397</v>
      </c>
      <c r="AT398" s="15" t="s">
        <v>134</v>
      </c>
      <c r="AU398" s="15" t="s">
        <v>78</v>
      </c>
      <c r="AY398" s="15" t="s">
        <v>130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5" t="s">
        <v>76</v>
      </c>
      <c r="BK398" s="214">
        <f>ROUND(I398*H398,2)</f>
        <v>0</v>
      </c>
      <c r="BL398" s="15" t="s">
        <v>397</v>
      </c>
      <c r="BM398" s="15" t="s">
        <v>1411</v>
      </c>
    </row>
    <row r="399" spans="2:47" s="1" customFormat="1" ht="12">
      <c r="B399" s="36"/>
      <c r="C399" s="37"/>
      <c r="D399" s="215" t="s">
        <v>141</v>
      </c>
      <c r="E399" s="37"/>
      <c r="F399" s="216" t="s">
        <v>735</v>
      </c>
      <c r="G399" s="37"/>
      <c r="H399" s="37"/>
      <c r="I399" s="129"/>
      <c r="J399" s="37"/>
      <c r="K399" s="37"/>
      <c r="L399" s="41"/>
      <c r="M399" s="217"/>
      <c r="N399" s="77"/>
      <c r="O399" s="77"/>
      <c r="P399" s="77"/>
      <c r="Q399" s="77"/>
      <c r="R399" s="77"/>
      <c r="S399" s="77"/>
      <c r="T399" s="78"/>
      <c r="AT399" s="15" t="s">
        <v>141</v>
      </c>
      <c r="AU399" s="15" t="s">
        <v>78</v>
      </c>
    </row>
    <row r="400" spans="2:51" s="11" customFormat="1" ht="12">
      <c r="B400" s="231"/>
      <c r="C400" s="232"/>
      <c r="D400" s="215" t="s">
        <v>189</v>
      </c>
      <c r="E400" s="233" t="s">
        <v>1</v>
      </c>
      <c r="F400" s="234" t="s">
        <v>1282</v>
      </c>
      <c r="G400" s="232"/>
      <c r="H400" s="235">
        <v>86.4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189</v>
      </c>
      <c r="AU400" s="241" t="s">
        <v>78</v>
      </c>
      <c r="AV400" s="11" t="s">
        <v>78</v>
      </c>
      <c r="AW400" s="11" t="s">
        <v>31</v>
      </c>
      <c r="AX400" s="11" t="s">
        <v>76</v>
      </c>
      <c r="AY400" s="241" t="s">
        <v>130</v>
      </c>
    </row>
    <row r="401" spans="2:65" s="1" customFormat="1" ht="16.5" customHeight="1">
      <c r="B401" s="36"/>
      <c r="C401" s="203" t="s">
        <v>539</v>
      </c>
      <c r="D401" s="203" t="s">
        <v>134</v>
      </c>
      <c r="E401" s="204" t="s">
        <v>743</v>
      </c>
      <c r="F401" s="205" t="s">
        <v>744</v>
      </c>
      <c r="G401" s="206" t="s">
        <v>186</v>
      </c>
      <c r="H401" s="207">
        <v>435.05</v>
      </c>
      <c r="I401" s="208"/>
      <c r="J401" s="209">
        <f>ROUND(I401*H401,2)</f>
        <v>0</v>
      </c>
      <c r="K401" s="205" t="s">
        <v>138</v>
      </c>
      <c r="L401" s="41"/>
      <c r="M401" s="210" t="s">
        <v>1</v>
      </c>
      <c r="N401" s="211" t="s">
        <v>39</v>
      </c>
      <c r="O401" s="77"/>
      <c r="P401" s="212">
        <f>O401*H401</f>
        <v>0</v>
      </c>
      <c r="Q401" s="212">
        <v>0.00013</v>
      </c>
      <c r="R401" s="212">
        <f>Q401*H401</f>
        <v>0.056556499999999996</v>
      </c>
      <c r="S401" s="212">
        <v>0</v>
      </c>
      <c r="T401" s="213">
        <f>S401*H401</f>
        <v>0</v>
      </c>
      <c r="AR401" s="15" t="s">
        <v>397</v>
      </c>
      <c r="AT401" s="15" t="s">
        <v>134</v>
      </c>
      <c r="AU401" s="15" t="s">
        <v>78</v>
      </c>
      <c r="AY401" s="15" t="s">
        <v>130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5" t="s">
        <v>76</v>
      </c>
      <c r="BK401" s="214">
        <f>ROUND(I401*H401,2)</f>
        <v>0</v>
      </c>
      <c r="BL401" s="15" t="s">
        <v>397</v>
      </c>
      <c r="BM401" s="15" t="s">
        <v>1412</v>
      </c>
    </row>
    <row r="402" spans="2:47" s="1" customFormat="1" ht="12">
      <c r="B402" s="36"/>
      <c r="C402" s="37"/>
      <c r="D402" s="215" t="s">
        <v>141</v>
      </c>
      <c r="E402" s="37"/>
      <c r="F402" s="216" t="s">
        <v>746</v>
      </c>
      <c r="G402" s="37"/>
      <c r="H402" s="37"/>
      <c r="I402" s="129"/>
      <c r="J402" s="37"/>
      <c r="K402" s="37"/>
      <c r="L402" s="41"/>
      <c r="M402" s="217"/>
      <c r="N402" s="77"/>
      <c r="O402" s="77"/>
      <c r="P402" s="77"/>
      <c r="Q402" s="77"/>
      <c r="R402" s="77"/>
      <c r="S402" s="77"/>
      <c r="T402" s="78"/>
      <c r="AT402" s="15" t="s">
        <v>141</v>
      </c>
      <c r="AU402" s="15" t="s">
        <v>78</v>
      </c>
    </row>
    <row r="403" spans="2:51" s="11" customFormat="1" ht="12">
      <c r="B403" s="231"/>
      <c r="C403" s="232"/>
      <c r="D403" s="215" t="s">
        <v>189</v>
      </c>
      <c r="E403" s="233" t="s">
        <v>1</v>
      </c>
      <c r="F403" s="234" t="s">
        <v>1400</v>
      </c>
      <c r="G403" s="232"/>
      <c r="H403" s="235">
        <v>39.95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189</v>
      </c>
      <c r="AU403" s="241" t="s">
        <v>78</v>
      </c>
      <c r="AV403" s="11" t="s">
        <v>78</v>
      </c>
      <c r="AW403" s="11" t="s">
        <v>31</v>
      </c>
      <c r="AX403" s="11" t="s">
        <v>68</v>
      </c>
      <c r="AY403" s="241" t="s">
        <v>130</v>
      </c>
    </row>
    <row r="404" spans="2:51" s="11" customFormat="1" ht="12">
      <c r="B404" s="231"/>
      <c r="C404" s="232"/>
      <c r="D404" s="215" t="s">
        <v>189</v>
      </c>
      <c r="E404" s="233" t="s">
        <v>1</v>
      </c>
      <c r="F404" s="234" t="s">
        <v>1410</v>
      </c>
      <c r="G404" s="232"/>
      <c r="H404" s="235">
        <v>25.9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189</v>
      </c>
      <c r="AU404" s="241" t="s">
        <v>78</v>
      </c>
      <c r="AV404" s="11" t="s">
        <v>78</v>
      </c>
      <c r="AW404" s="11" t="s">
        <v>31</v>
      </c>
      <c r="AX404" s="11" t="s">
        <v>68</v>
      </c>
      <c r="AY404" s="241" t="s">
        <v>130</v>
      </c>
    </row>
    <row r="405" spans="2:51" s="11" customFormat="1" ht="12">
      <c r="B405" s="231"/>
      <c r="C405" s="232"/>
      <c r="D405" s="215" t="s">
        <v>189</v>
      </c>
      <c r="E405" s="233" t="s">
        <v>1</v>
      </c>
      <c r="F405" s="234" t="s">
        <v>1401</v>
      </c>
      <c r="G405" s="232"/>
      <c r="H405" s="235">
        <v>75.25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189</v>
      </c>
      <c r="AU405" s="241" t="s">
        <v>78</v>
      </c>
      <c r="AV405" s="11" t="s">
        <v>78</v>
      </c>
      <c r="AW405" s="11" t="s">
        <v>31</v>
      </c>
      <c r="AX405" s="11" t="s">
        <v>68</v>
      </c>
      <c r="AY405" s="241" t="s">
        <v>130</v>
      </c>
    </row>
    <row r="406" spans="2:51" s="11" customFormat="1" ht="12">
      <c r="B406" s="231"/>
      <c r="C406" s="232"/>
      <c r="D406" s="215" t="s">
        <v>189</v>
      </c>
      <c r="E406" s="233" t="s">
        <v>1</v>
      </c>
      <c r="F406" s="234" t="s">
        <v>1402</v>
      </c>
      <c r="G406" s="232"/>
      <c r="H406" s="235">
        <v>110.5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189</v>
      </c>
      <c r="AU406" s="241" t="s">
        <v>78</v>
      </c>
      <c r="AV406" s="11" t="s">
        <v>78</v>
      </c>
      <c r="AW406" s="11" t="s">
        <v>31</v>
      </c>
      <c r="AX406" s="11" t="s">
        <v>68</v>
      </c>
      <c r="AY406" s="241" t="s">
        <v>130</v>
      </c>
    </row>
    <row r="407" spans="2:51" s="11" customFormat="1" ht="12">
      <c r="B407" s="231"/>
      <c r="C407" s="232"/>
      <c r="D407" s="215" t="s">
        <v>189</v>
      </c>
      <c r="E407" s="233" t="s">
        <v>1</v>
      </c>
      <c r="F407" s="234" t="s">
        <v>1403</v>
      </c>
      <c r="G407" s="232"/>
      <c r="H407" s="235">
        <v>183.45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189</v>
      </c>
      <c r="AU407" s="241" t="s">
        <v>78</v>
      </c>
      <c r="AV407" s="11" t="s">
        <v>78</v>
      </c>
      <c r="AW407" s="11" t="s">
        <v>31</v>
      </c>
      <c r="AX407" s="11" t="s">
        <v>68</v>
      </c>
      <c r="AY407" s="241" t="s">
        <v>130</v>
      </c>
    </row>
    <row r="408" spans="2:51" s="12" customFormat="1" ht="12">
      <c r="B408" s="242"/>
      <c r="C408" s="243"/>
      <c r="D408" s="215" t="s">
        <v>189</v>
      </c>
      <c r="E408" s="244" t="s">
        <v>1</v>
      </c>
      <c r="F408" s="245" t="s">
        <v>193</v>
      </c>
      <c r="G408" s="243"/>
      <c r="H408" s="246">
        <v>435.04999999999995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189</v>
      </c>
      <c r="AU408" s="252" t="s">
        <v>78</v>
      </c>
      <c r="AV408" s="12" t="s">
        <v>174</v>
      </c>
      <c r="AW408" s="12" t="s">
        <v>31</v>
      </c>
      <c r="AX408" s="12" t="s">
        <v>76</v>
      </c>
      <c r="AY408" s="252" t="s">
        <v>130</v>
      </c>
    </row>
    <row r="409" spans="2:63" s="10" customFormat="1" ht="22.8" customHeight="1">
      <c r="B409" s="187"/>
      <c r="C409" s="188"/>
      <c r="D409" s="189" t="s">
        <v>67</v>
      </c>
      <c r="E409" s="201" t="s">
        <v>981</v>
      </c>
      <c r="F409" s="201" t="s">
        <v>982</v>
      </c>
      <c r="G409" s="188"/>
      <c r="H409" s="188"/>
      <c r="I409" s="191"/>
      <c r="J409" s="202">
        <f>BK409</f>
        <v>0</v>
      </c>
      <c r="K409" s="188"/>
      <c r="L409" s="193"/>
      <c r="M409" s="194"/>
      <c r="N409" s="195"/>
      <c r="O409" s="195"/>
      <c r="P409" s="196">
        <f>SUM(P410:P411)</f>
        <v>0</v>
      </c>
      <c r="Q409" s="195"/>
      <c r="R409" s="196">
        <f>SUM(R410:R411)</f>
        <v>7.500000000000001E-05</v>
      </c>
      <c r="S409" s="195"/>
      <c r="T409" s="197">
        <f>SUM(T410:T411)</f>
        <v>0</v>
      </c>
      <c r="AR409" s="198" t="s">
        <v>78</v>
      </c>
      <c r="AT409" s="199" t="s">
        <v>67</v>
      </c>
      <c r="AU409" s="199" t="s">
        <v>76</v>
      </c>
      <c r="AY409" s="198" t="s">
        <v>130</v>
      </c>
      <c r="BK409" s="200">
        <f>SUM(BK410:BK411)</f>
        <v>0</v>
      </c>
    </row>
    <row r="410" spans="2:65" s="1" customFormat="1" ht="16.5" customHeight="1">
      <c r="B410" s="36"/>
      <c r="C410" s="203" t="s">
        <v>699</v>
      </c>
      <c r="D410" s="203" t="s">
        <v>134</v>
      </c>
      <c r="E410" s="204" t="s">
        <v>1413</v>
      </c>
      <c r="F410" s="205" t="s">
        <v>1414</v>
      </c>
      <c r="G410" s="206" t="s">
        <v>186</v>
      </c>
      <c r="H410" s="207">
        <v>7.5</v>
      </c>
      <c r="I410" s="208"/>
      <c r="J410" s="209">
        <f>ROUND(I410*H410,2)</f>
        <v>0</v>
      </c>
      <c r="K410" s="205" t="s">
        <v>138</v>
      </c>
      <c r="L410" s="41"/>
      <c r="M410" s="210" t="s">
        <v>1</v>
      </c>
      <c r="N410" s="211" t="s">
        <v>39</v>
      </c>
      <c r="O410" s="77"/>
      <c r="P410" s="212">
        <f>O410*H410</f>
        <v>0</v>
      </c>
      <c r="Q410" s="212">
        <v>1E-05</v>
      </c>
      <c r="R410" s="212">
        <f>Q410*H410</f>
        <v>7.500000000000001E-05</v>
      </c>
      <c r="S410" s="212">
        <v>0</v>
      </c>
      <c r="T410" s="213">
        <f>S410*H410</f>
        <v>0</v>
      </c>
      <c r="AR410" s="15" t="s">
        <v>397</v>
      </c>
      <c r="AT410" s="15" t="s">
        <v>134</v>
      </c>
      <c r="AU410" s="15" t="s">
        <v>78</v>
      </c>
      <c r="AY410" s="15" t="s">
        <v>130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5" t="s">
        <v>76</v>
      </c>
      <c r="BK410" s="214">
        <f>ROUND(I410*H410,2)</f>
        <v>0</v>
      </c>
      <c r="BL410" s="15" t="s">
        <v>397</v>
      </c>
      <c r="BM410" s="15" t="s">
        <v>1415</v>
      </c>
    </row>
    <row r="411" spans="2:51" s="11" customFormat="1" ht="12">
      <c r="B411" s="231"/>
      <c r="C411" s="232"/>
      <c r="D411" s="215" t="s">
        <v>189</v>
      </c>
      <c r="E411" s="233" t="s">
        <v>1</v>
      </c>
      <c r="F411" s="234" t="s">
        <v>1416</v>
      </c>
      <c r="G411" s="232"/>
      <c r="H411" s="235">
        <v>7.5</v>
      </c>
      <c r="I411" s="236"/>
      <c r="J411" s="232"/>
      <c r="K411" s="232"/>
      <c r="L411" s="237"/>
      <c r="M411" s="265"/>
      <c r="N411" s="266"/>
      <c r="O411" s="266"/>
      <c r="P411" s="266"/>
      <c r="Q411" s="266"/>
      <c r="R411" s="266"/>
      <c r="S411" s="266"/>
      <c r="T411" s="267"/>
      <c r="AT411" s="241" t="s">
        <v>189</v>
      </c>
      <c r="AU411" s="241" t="s">
        <v>78</v>
      </c>
      <c r="AV411" s="11" t="s">
        <v>78</v>
      </c>
      <c r="AW411" s="11" t="s">
        <v>31</v>
      </c>
      <c r="AX411" s="11" t="s">
        <v>76</v>
      </c>
      <c r="AY411" s="241" t="s">
        <v>130</v>
      </c>
    </row>
    <row r="412" spans="2:12" s="1" customFormat="1" ht="6.95" customHeight="1">
      <c r="B412" s="55"/>
      <c r="C412" s="56"/>
      <c r="D412" s="56"/>
      <c r="E412" s="56"/>
      <c r="F412" s="56"/>
      <c r="G412" s="56"/>
      <c r="H412" s="56"/>
      <c r="I412" s="153"/>
      <c r="J412" s="56"/>
      <c r="K412" s="56"/>
      <c r="L412" s="41"/>
    </row>
  </sheetData>
  <sheetProtection password="CAFF" sheet="1" objects="1" scenarios="1" formatColumns="0" formatRows="0" autoFilter="0"/>
  <autoFilter ref="C96:K41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90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1417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ROUND(J85,2)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ROUND((SUM(BE85:BE177)),2)</f>
        <v>0</v>
      </c>
      <c r="I33" s="142">
        <v>0.21</v>
      </c>
      <c r="J33" s="141">
        <f>ROUND(((SUM(BE85:BE177))*I33),2)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ROUND((SUM(BF85:BF177)),2)</f>
        <v>0</v>
      </c>
      <c r="I34" s="142">
        <v>0.15</v>
      </c>
      <c r="J34" s="141">
        <f>ROUND(((SUM(BF85:BF177))*I34),2)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ROUND((SUM(BG85:BG177)),2)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ROUND((SUM(BH85:BH177)),2)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ROUND((SUM(BI85:BI177)),2)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202004 - Ústav Amatomie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J85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158</v>
      </c>
      <c r="E60" s="166"/>
      <c r="F60" s="166"/>
      <c r="G60" s="166"/>
      <c r="H60" s="166"/>
      <c r="I60" s="167"/>
      <c r="J60" s="168">
        <f>J86</f>
        <v>0</v>
      </c>
      <c r="K60" s="164"/>
      <c r="L60" s="169"/>
    </row>
    <row r="61" spans="2:12" s="8" customFormat="1" ht="19.9" customHeight="1">
      <c r="B61" s="170"/>
      <c r="C61" s="171"/>
      <c r="D61" s="172" t="s">
        <v>160</v>
      </c>
      <c r="E61" s="173"/>
      <c r="F61" s="173"/>
      <c r="G61" s="173"/>
      <c r="H61" s="173"/>
      <c r="I61" s="174"/>
      <c r="J61" s="175">
        <f>J87</f>
        <v>0</v>
      </c>
      <c r="K61" s="171"/>
      <c r="L61" s="176"/>
    </row>
    <row r="62" spans="2:12" s="8" customFormat="1" ht="19.9" customHeight="1">
      <c r="B62" s="170"/>
      <c r="C62" s="171"/>
      <c r="D62" s="172" t="s">
        <v>163</v>
      </c>
      <c r="E62" s="173"/>
      <c r="F62" s="173"/>
      <c r="G62" s="173"/>
      <c r="H62" s="173"/>
      <c r="I62" s="174"/>
      <c r="J62" s="175">
        <f>J102</f>
        <v>0</v>
      </c>
      <c r="K62" s="171"/>
      <c r="L62" s="176"/>
    </row>
    <row r="63" spans="2:12" s="8" customFormat="1" ht="19.9" customHeight="1">
      <c r="B63" s="170"/>
      <c r="C63" s="171"/>
      <c r="D63" s="172" t="s">
        <v>1008</v>
      </c>
      <c r="E63" s="173"/>
      <c r="F63" s="173"/>
      <c r="G63" s="173"/>
      <c r="H63" s="173"/>
      <c r="I63" s="174"/>
      <c r="J63" s="175">
        <f>J132</f>
        <v>0</v>
      </c>
      <c r="K63" s="171"/>
      <c r="L63" s="176"/>
    </row>
    <row r="64" spans="2:12" s="8" customFormat="1" ht="19.9" customHeight="1">
      <c r="B64" s="170"/>
      <c r="C64" s="171"/>
      <c r="D64" s="172" t="s">
        <v>165</v>
      </c>
      <c r="E64" s="173"/>
      <c r="F64" s="173"/>
      <c r="G64" s="173"/>
      <c r="H64" s="173"/>
      <c r="I64" s="174"/>
      <c r="J64" s="175">
        <f>J148</f>
        <v>0</v>
      </c>
      <c r="K64" s="171"/>
      <c r="L64" s="176"/>
    </row>
    <row r="65" spans="2:12" s="8" customFormat="1" ht="19.9" customHeight="1">
      <c r="B65" s="170"/>
      <c r="C65" s="171"/>
      <c r="D65" s="172" t="s">
        <v>166</v>
      </c>
      <c r="E65" s="173"/>
      <c r="F65" s="173"/>
      <c r="G65" s="173"/>
      <c r="H65" s="173"/>
      <c r="I65" s="174"/>
      <c r="J65" s="175">
        <f>J163</f>
        <v>0</v>
      </c>
      <c r="K65" s="171"/>
      <c r="L65" s="176"/>
    </row>
    <row r="66" spans="2:12" s="1" customFormat="1" ht="21.8" customHeight="1">
      <c r="B66" s="36"/>
      <c r="C66" s="37"/>
      <c r="D66" s="37"/>
      <c r="E66" s="37"/>
      <c r="F66" s="37"/>
      <c r="G66" s="37"/>
      <c r="H66" s="37"/>
      <c r="I66" s="129"/>
      <c r="J66" s="37"/>
      <c r="K66" s="37"/>
      <c r="L66" s="41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53"/>
      <c r="J67" s="56"/>
      <c r="K67" s="56"/>
      <c r="L67" s="41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56"/>
      <c r="J71" s="58"/>
      <c r="K71" s="58"/>
      <c r="L71" s="41"/>
    </row>
    <row r="72" spans="2:12" s="1" customFormat="1" ht="24.95" customHeight="1">
      <c r="B72" s="36"/>
      <c r="C72" s="21" t="s">
        <v>115</v>
      </c>
      <c r="D72" s="37"/>
      <c r="E72" s="37"/>
      <c r="F72" s="37"/>
      <c r="G72" s="37"/>
      <c r="H72" s="37"/>
      <c r="I72" s="129"/>
      <c r="J72" s="37"/>
      <c r="K72" s="37"/>
      <c r="L72" s="41"/>
    </row>
    <row r="73" spans="2:12" s="1" customFormat="1" ht="6.95" customHeight="1">
      <c r="B73" s="36"/>
      <c r="C73" s="37"/>
      <c r="D73" s="37"/>
      <c r="E73" s="37"/>
      <c r="F73" s="37"/>
      <c r="G73" s="37"/>
      <c r="H73" s="37"/>
      <c r="I73" s="129"/>
      <c r="J73" s="37"/>
      <c r="K73" s="37"/>
      <c r="L73" s="41"/>
    </row>
    <row r="74" spans="2:12" s="1" customFormat="1" ht="12" customHeight="1">
      <c r="B74" s="36"/>
      <c r="C74" s="30" t="s">
        <v>16</v>
      </c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16.5" customHeight="1">
      <c r="B75" s="36"/>
      <c r="C75" s="37"/>
      <c r="D75" s="37"/>
      <c r="E75" s="157" t="str">
        <f>E7</f>
        <v>Stavební úpravy - požadavky 2020</v>
      </c>
      <c r="F75" s="30"/>
      <c r="G75" s="30"/>
      <c r="H75" s="30"/>
      <c r="I75" s="129"/>
      <c r="J75" s="37"/>
      <c r="K75" s="37"/>
      <c r="L75" s="41"/>
    </row>
    <row r="76" spans="2:12" s="1" customFormat="1" ht="12" customHeight="1">
      <c r="B76" s="36"/>
      <c r="C76" s="30" t="s">
        <v>104</v>
      </c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16.5" customHeight="1">
      <c r="B77" s="36"/>
      <c r="C77" s="37"/>
      <c r="D77" s="37"/>
      <c r="E77" s="62" t="str">
        <f>E9</f>
        <v>202004 - Ústav Amatomie</v>
      </c>
      <c r="F77" s="37"/>
      <c r="G77" s="37"/>
      <c r="H77" s="37"/>
      <c r="I77" s="129"/>
      <c r="J77" s="37"/>
      <c r="K77" s="37"/>
      <c r="L77" s="41"/>
    </row>
    <row r="78" spans="2:12" s="1" customFormat="1" ht="6.95" customHeight="1">
      <c r="B78" s="36"/>
      <c r="C78" s="37"/>
      <c r="D78" s="37"/>
      <c r="E78" s="37"/>
      <c r="F78" s="37"/>
      <c r="G78" s="37"/>
      <c r="H78" s="37"/>
      <c r="I78" s="129"/>
      <c r="J78" s="37"/>
      <c r="K78" s="37"/>
      <c r="L78" s="41"/>
    </row>
    <row r="79" spans="2:12" s="1" customFormat="1" ht="12" customHeight="1">
      <c r="B79" s="36"/>
      <c r="C79" s="30" t="s">
        <v>20</v>
      </c>
      <c r="D79" s="37"/>
      <c r="E79" s="37"/>
      <c r="F79" s="25" t="str">
        <f>F12</f>
        <v>Šimkova ul.</v>
      </c>
      <c r="G79" s="37"/>
      <c r="H79" s="37"/>
      <c r="I79" s="131" t="s">
        <v>22</v>
      </c>
      <c r="J79" s="65" t="str">
        <f>IF(J12="","",J12)</f>
        <v>20. 4. 2020</v>
      </c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pans="2:12" s="1" customFormat="1" ht="13.65" customHeight="1">
      <c r="B81" s="36"/>
      <c r="C81" s="30" t="s">
        <v>24</v>
      </c>
      <c r="D81" s="37"/>
      <c r="E81" s="37"/>
      <c r="F81" s="25" t="str">
        <f>E15</f>
        <v xml:space="preserve"> </v>
      </c>
      <c r="G81" s="37"/>
      <c r="H81" s="37"/>
      <c r="I81" s="131" t="s">
        <v>30</v>
      </c>
      <c r="J81" s="34" t="str">
        <f>E21</f>
        <v xml:space="preserve"> </v>
      </c>
      <c r="K81" s="37"/>
      <c r="L81" s="41"/>
    </row>
    <row r="82" spans="2:12" s="1" customFormat="1" ht="13.65" customHeight="1">
      <c r="B82" s="36"/>
      <c r="C82" s="30" t="s">
        <v>28</v>
      </c>
      <c r="D82" s="37"/>
      <c r="E82" s="37"/>
      <c r="F82" s="25" t="str">
        <f>IF(E18="","",E18)</f>
        <v>Vyplň údaj</v>
      </c>
      <c r="G82" s="37"/>
      <c r="H82" s="37"/>
      <c r="I82" s="131" t="s">
        <v>32</v>
      </c>
      <c r="J82" s="34" t="str">
        <f>E24</f>
        <v xml:space="preserve"> </v>
      </c>
      <c r="K82" s="37"/>
      <c r="L82" s="41"/>
    </row>
    <row r="83" spans="2:12" s="1" customFormat="1" ht="10.3" customHeight="1">
      <c r="B83" s="36"/>
      <c r="C83" s="37"/>
      <c r="D83" s="37"/>
      <c r="E83" s="37"/>
      <c r="F83" s="37"/>
      <c r="G83" s="37"/>
      <c r="H83" s="37"/>
      <c r="I83" s="129"/>
      <c r="J83" s="37"/>
      <c r="K83" s="37"/>
      <c r="L83" s="41"/>
    </row>
    <row r="84" spans="2:20" s="9" customFormat="1" ht="29.25" customHeight="1">
      <c r="B84" s="177"/>
      <c r="C84" s="178" t="s">
        <v>116</v>
      </c>
      <c r="D84" s="179" t="s">
        <v>53</v>
      </c>
      <c r="E84" s="179" t="s">
        <v>49</v>
      </c>
      <c r="F84" s="179" t="s">
        <v>50</v>
      </c>
      <c r="G84" s="179" t="s">
        <v>117</v>
      </c>
      <c r="H84" s="179" t="s">
        <v>118</v>
      </c>
      <c r="I84" s="180" t="s">
        <v>119</v>
      </c>
      <c r="J84" s="179" t="s">
        <v>108</v>
      </c>
      <c r="K84" s="181" t="s">
        <v>120</v>
      </c>
      <c r="L84" s="182"/>
      <c r="M84" s="86" t="s">
        <v>1</v>
      </c>
      <c r="N84" s="87" t="s">
        <v>38</v>
      </c>
      <c r="O84" s="87" t="s">
        <v>121</v>
      </c>
      <c r="P84" s="87" t="s">
        <v>122</v>
      </c>
      <c r="Q84" s="87" t="s">
        <v>123</v>
      </c>
      <c r="R84" s="87" t="s">
        <v>124</v>
      </c>
      <c r="S84" s="87" t="s">
        <v>125</v>
      </c>
      <c r="T84" s="88" t="s">
        <v>126</v>
      </c>
    </row>
    <row r="85" spans="2:63" s="1" customFormat="1" ht="22.8" customHeight="1">
      <c r="B85" s="36"/>
      <c r="C85" s="93" t="s">
        <v>127</v>
      </c>
      <c r="D85" s="37"/>
      <c r="E85" s="37"/>
      <c r="F85" s="37"/>
      <c r="G85" s="37"/>
      <c r="H85" s="37"/>
      <c r="I85" s="129"/>
      <c r="J85" s="183">
        <f>BK85</f>
        <v>0</v>
      </c>
      <c r="K85" s="37"/>
      <c r="L85" s="41"/>
      <c r="M85" s="89"/>
      <c r="N85" s="90"/>
      <c r="O85" s="90"/>
      <c r="P85" s="184">
        <f>P86</f>
        <v>0</v>
      </c>
      <c r="Q85" s="90"/>
      <c r="R85" s="184">
        <f>R86</f>
        <v>1.2544912099999999</v>
      </c>
      <c r="S85" s="90"/>
      <c r="T85" s="185">
        <f>T86</f>
        <v>0.24927025</v>
      </c>
      <c r="AT85" s="15" t="s">
        <v>67</v>
      </c>
      <c r="AU85" s="15" t="s">
        <v>110</v>
      </c>
      <c r="BK85" s="186">
        <f>BK86</f>
        <v>0</v>
      </c>
    </row>
    <row r="86" spans="2:63" s="10" customFormat="1" ht="25.9" customHeight="1">
      <c r="B86" s="187"/>
      <c r="C86" s="188"/>
      <c r="D86" s="189" t="s">
        <v>67</v>
      </c>
      <c r="E86" s="190" t="s">
        <v>390</v>
      </c>
      <c r="F86" s="190" t="s">
        <v>391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P87+P102+P132+P148+P163</f>
        <v>0</v>
      </c>
      <c r="Q86" s="195"/>
      <c r="R86" s="196">
        <f>R87+R102+R132+R148+R163</f>
        <v>1.2544912099999999</v>
      </c>
      <c r="S86" s="195"/>
      <c r="T86" s="197">
        <f>T87+T102+T132+T148+T163</f>
        <v>0.24927025</v>
      </c>
      <c r="AR86" s="198" t="s">
        <v>78</v>
      </c>
      <c r="AT86" s="199" t="s">
        <v>67</v>
      </c>
      <c r="AU86" s="199" t="s">
        <v>68</v>
      </c>
      <c r="AY86" s="198" t="s">
        <v>130</v>
      </c>
      <c r="BK86" s="200">
        <f>BK87+BK102+BK132+BK148+BK163</f>
        <v>0</v>
      </c>
    </row>
    <row r="87" spans="2:63" s="10" customFormat="1" ht="22.8" customHeight="1">
      <c r="B87" s="187"/>
      <c r="C87" s="188"/>
      <c r="D87" s="189" t="s">
        <v>67</v>
      </c>
      <c r="E87" s="201" t="s">
        <v>399</v>
      </c>
      <c r="F87" s="201" t="s">
        <v>400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SUM(P88:P101)</f>
        <v>0</v>
      </c>
      <c r="Q87" s="195"/>
      <c r="R87" s="196">
        <f>SUM(R88:R101)</f>
        <v>0.07289999999999999</v>
      </c>
      <c r="S87" s="195"/>
      <c r="T87" s="197">
        <f>SUM(T88:T101)</f>
        <v>0.011699999999999999</v>
      </c>
      <c r="AR87" s="198" t="s">
        <v>78</v>
      </c>
      <c r="AT87" s="199" t="s">
        <v>67</v>
      </c>
      <c r="AU87" s="199" t="s">
        <v>76</v>
      </c>
      <c r="AY87" s="198" t="s">
        <v>130</v>
      </c>
      <c r="BK87" s="200">
        <f>SUM(BK88:BK101)</f>
        <v>0</v>
      </c>
    </row>
    <row r="88" spans="2:65" s="1" customFormat="1" ht="16.5" customHeight="1">
      <c r="B88" s="36"/>
      <c r="C88" s="203" t="s">
        <v>960</v>
      </c>
      <c r="D88" s="203" t="s">
        <v>134</v>
      </c>
      <c r="E88" s="204" t="s">
        <v>1211</v>
      </c>
      <c r="F88" s="205" t="s">
        <v>1212</v>
      </c>
      <c r="G88" s="206" t="s">
        <v>258</v>
      </c>
      <c r="H88" s="207">
        <v>9</v>
      </c>
      <c r="I88" s="208"/>
      <c r="J88" s="209">
        <f>ROUND(I88*H88,2)</f>
        <v>0</v>
      </c>
      <c r="K88" s="205" t="s">
        <v>138</v>
      </c>
      <c r="L88" s="41"/>
      <c r="M88" s="210" t="s">
        <v>1</v>
      </c>
      <c r="N88" s="211" t="s">
        <v>39</v>
      </c>
      <c r="O88" s="77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5" t="s">
        <v>397</v>
      </c>
      <c r="AT88" s="15" t="s">
        <v>134</v>
      </c>
      <c r="AU88" s="15" t="s">
        <v>78</v>
      </c>
      <c r="AY88" s="15" t="s">
        <v>130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5" t="s">
        <v>76</v>
      </c>
      <c r="BK88" s="214">
        <f>ROUND(I88*H88,2)</f>
        <v>0</v>
      </c>
      <c r="BL88" s="15" t="s">
        <v>397</v>
      </c>
      <c r="BM88" s="15" t="s">
        <v>1418</v>
      </c>
    </row>
    <row r="89" spans="2:47" s="1" customFormat="1" ht="12">
      <c r="B89" s="36"/>
      <c r="C89" s="37"/>
      <c r="D89" s="215" t="s">
        <v>141</v>
      </c>
      <c r="E89" s="37"/>
      <c r="F89" s="216" t="s">
        <v>1214</v>
      </c>
      <c r="G89" s="37"/>
      <c r="H89" s="37"/>
      <c r="I89" s="129"/>
      <c r="J89" s="37"/>
      <c r="K89" s="37"/>
      <c r="L89" s="41"/>
      <c r="M89" s="217"/>
      <c r="N89" s="77"/>
      <c r="O89" s="77"/>
      <c r="P89" s="77"/>
      <c r="Q89" s="77"/>
      <c r="R89" s="77"/>
      <c r="S89" s="77"/>
      <c r="T89" s="78"/>
      <c r="AT89" s="15" t="s">
        <v>141</v>
      </c>
      <c r="AU89" s="15" t="s">
        <v>78</v>
      </c>
    </row>
    <row r="90" spans="2:65" s="1" customFormat="1" ht="16.5" customHeight="1">
      <c r="B90" s="36"/>
      <c r="C90" s="221" t="s">
        <v>583</v>
      </c>
      <c r="D90" s="221" t="s">
        <v>178</v>
      </c>
      <c r="E90" s="222" t="s">
        <v>1419</v>
      </c>
      <c r="F90" s="223" t="s">
        <v>1420</v>
      </c>
      <c r="G90" s="224" t="s">
        <v>258</v>
      </c>
      <c r="H90" s="225">
        <v>9</v>
      </c>
      <c r="I90" s="226"/>
      <c r="J90" s="227">
        <f>ROUND(I90*H90,2)</f>
        <v>0</v>
      </c>
      <c r="K90" s="223" t="s">
        <v>138</v>
      </c>
      <c r="L90" s="228"/>
      <c r="M90" s="229" t="s">
        <v>1</v>
      </c>
      <c r="N90" s="230" t="s">
        <v>39</v>
      </c>
      <c r="O90" s="77"/>
      <c r="P90" s="212">
        <f>O90*H90</f>
        <v>0</v>
      </c>
      <c r="Q90" s="212">
        <v>0.0081</v>
      </c>
      <c r="R90" s="212">
        <f>Q90*H90</f>
        <v>0.07289999999999999</v>
      </c>
      <c r="S90" s="212">
        <v>0</v>
      </c>
      <c r="T90" s="213">
        <f>S90*H90</f>
        <v>0</v>
      </c>
      <c r="AR90" s="15" t="s">
        <v>408</v>
      </c>
      <c r="AT90" s="15" t="s">
        <v>178</v>
      </c>
      <c r="AU90" s="15" t="s">
        <v>78</v>
      </c>
      <c r="AY90" s="15" t="s">
        <v>130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76</v>
      </c>
      <c r="BK90" s="214">
        <f>ROUND(I90*H90,2)</f>
        <v>0</v>
      </c>
      <c r="BL90" s="15" t="s">
        <v>397</v>
      </c>
      <c r="BM90" s="15" t="s">
        <v>1421</v>
      </c>
    </row>
    <row r="91" spans="2:47" s="1" customFormat="1" ht="12">
      <c r="B91" s="36"/>
      <c r="C91" s="37"/>
      <c r="D91" s="215" t="s">
        <v>141</v>
      </c>
      <c r="E91" s="37"/>
      <c r="F91" s="216" t="s">
        <v>1420</v>
      </c>
      <c r="G91" s="37"/>
      <c r="H91" s="37"/>
      <c r="I91" s="129"/>
      <c r="J91" s="37"/>
      <c r="K91" s="37"/>
      <c r="L91" s="41"/>
      <c r="M91" s="217"/>
      <c r="N91" s="77"/>
      <c r="O91" s="77"/>
      <c r="P91" s="77"/>
      <c r="Q91" s="77"/>
      <c r="R91" s="77"/>
      <c r="S91" s="77"/>
      <c r="T91" s="78"/>
      <c r="AT91" s="15" t="s">
        <v>141</v>
      </c>
      <c r="AU91" s="15" t="s">
        <v>78</v>
      </c>
    </row>
    <row r="92" spans="2:65" s="1" customFormat="1" ht="16.5" customHeight="1">
      <c r="B92" s="36"/>
      <c r="C92" s="203" t="s">
        <v>574</v>
      </c>
      <c r="D92" s="203" t="s">
        <v>134</v>
      </c>
      <c r="E92" s="204" t="s">
        <v>496</v>
      </c>
      <c r="F92" s="205" t="s">
        <v>497</v>
      </c>
      <c r="G92" s="206" t="s">
        <v>258</v>
      </c>
      <c r="H92" s="207">
        <v>9</v>
      </c>
      <c r="I92" s="208"/>
      <c r="J92" s="209">
        <f>ROUND(I92*H92,2)</f>
        <v>0</v>
      </c>
      <c r="K92" s="205" t="s">
        <v>138</v>
      </c>
      <c r="L92" s="41"/>
      <c r="M92" s="210" t="s">
        <v>1</v>
      </c>
      <c r="N92" s="211" t="s">
        <v>39</v>
      </c>
      <c r="O92" s="77"/>
      <c r="P92" s="212">
        <f>O92*H92</f>
        <v>0</v>
      </c>
      <c r="Q92" s="212">
        <v>0</v>
      </c>
      <c r="R92" s="212">
        <f>Q92*H92</f>
        <v>0</v>
      </c>
      <c r="S92" s="212">
        <v>0.0013</v>
      </c>
      <c r="T92" s="213">
        <f>S92*H92</f>
        <v>0.011699999999999999</v>
      </c>
      <c r="AR92" s="15" t="s">
        <v>397</v>
      </c>
      <c r="AT92" s="15" t="s">
        <v>134</v>
      </c>
      <c r="AU92" s="15" t="s">
        <v>78</v>
      </c>
      <c r="AY92" s="15" t="s">
        <v>130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76</v>
      </c>
      <c r="BK92" s="214">
        <f>ROUND(I92*H92,2)</f>
        <v>0</v>
      </c>
      <c r="BL92" s="15" t="s">
        <v>397</v>
      </c>
      <c r="BM92" s="15" t="s">
        <v>1422</v>
      </c>
    </row>
    <row r="93" spans="2:47" s="1" customFormat="1" ht="12">
      <c r="B93" s="36"/>
      <c r="C93" s="37"/>
      <c r="D93" s="215" t="s">
        <v>141</v>
      </c>
      <c r="E93" s="37"/>
      <c r="F93" s="216" t="s">
        <v>499</v>
      </c>
      <c r="G93" s="37"/>
      <c r="H93" s="37"/>
      <c r="I93" s="129"/>
      <c r="J93" s="37"/>
      <c r="K93" s="37"/>
      <c r="L93" s="41"/>
      <c r="M93" s="217"/>
      <c r="N93" s="77"/>
      <c r="O93" s="77"/>
      <c r="P93" s="77"/>
      <c r="Q93" s="77"/>
      <c r="R93" s="77"/>
      <c r="S93" s="77"/>
      <c r="T93" s="78"/>
      <c r="AT93" s="15" t="s">
        <v>141</v>
      </c>
      <c r="AU93" s="15" t="s">
        <v>78</v>
      </c>
    </row>
    <row r="94" spans="2:65" s="1" customFormat="1" ht="16.5" customHeight="1">
      <c r="B94" s="36"/>
      <c r="C94" s="203" t="s">
        <v>588</v>
      </c>
      <c r="D94" s="203" t="s">
        <v>134</v>
      </c>
      <c r="E94" s="204" t="s">
        <v>512</v>
      </c>
      <c r="F94" s="205" t="s">
        <v>513</v>
      </c>
      <c r="G94" s="206" t="s">
        <v>258</v>
      </c>
      <c r="H94" s="207">
        <v>1</v>
      </c>
      <c r="I94" s="208"/>
      <c r="J94" s="209">
        <f>ROUND(I94*H94,2)</f>
        <v>0</v>
      </c>
      <c r="K94" s="205" t="s">
        <v>138</v>
      </c>
      <c r="L94" s="41"/>
      <c r="M94" s="210" t="s">
        <v>1</v>
      </c>
      <c r="N94" s="211" t="s">
        <v>39</v>
      </c>
      <c r="O94" s="77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5" t="s">
        <v>397</v>
      </c>
      <c r="AT94" s="15" t="s">
        <v>134</v>
      </c>
      <c r="AU94" s="15" t="s">
        <v>78</v>
      </c>
      <c r="AY94" s="15" t="s">
        <v>130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5" t="s">
        <v>76</v>
      </c>
      <c r="BK94" s="214">
        <f>ROUND(I94*H94,2)</f>
        <v>0</v>
      </c>
      <c r="BL94" s="15" t="s">
        <v>397</v>
      </c>
      <c r="BM94" s="15" t="s">
        <v>1423</v>
      </c>
    </row>
    <row r="95" spans="2:47" s="1" customFormat="1" ht="12">
      <c r="B95" s="36"/>
      <c r="C95" s="37"/>
      <c r="D95" s="215" t="s">
        <v>141</v>
      </c>
      <c r="E95" s="37"/>
      <c r="F95" s="216" t="s">
        <v>515</v>
      </c>
      <c r="G95" s="37"/>
      <c r="H95" s="37"/>
      <c r="I95" s="129"/>
      <c r="J95" s="37"/>
      <c r="K95" s="37"/>
      <c r="L95" s="41"/>
      <c r="M95" s="217"/>
      <c r="N95" s="77"/>
      <c r="O95" s="77"/>
      <c r="P95" s="77"/>
      <c r="Q95" s="77"/>
      <c r="R95" s="77"/>
      <c r="S95" s="77"/>
      <c r="T95" s="78"/>
      <c r="AT95" s="15" t="s">
        <v>141</v>
      </c>
      <c r="AU95" s="15" t="s">
        <v>78</v>
      </c>
    </row>
    <row r="96" spans="2:65" s="1" customFormat="1" ht="16.5" customHeight="1">
      <c r="B96" s="36"/>
      <c r="C96" s="203" t="s">
        <v>593</v>
      </c>
      <c r="D96" s="203" t="s">
        <v>134</v>
      </c>
      <c r="E96" s="204" t="s">
        <v>853</v>
      </c>
      <c r="F96" s="205" t="s">
        <v>854</v>
      </c>
      <c r="G96" s="206" t="s">
        <v>173</v>
      </c>
      <c r="H96" s="207">
        <v>0.073</v>
      </c>
      <c r="I96" s="208"/>
      <c r="J96" s="209">
        <f>ROUND(I96*H96,2)</f>
        <v>0</v>
      </c>
      <c r="K96" s="205" t="s">
        <v>138</v>
      </c>
      <c r="L96" s="41"/>
      <c r="M96" s="210" t="s">
        <v>1</v>
      </c>
      <c r="N96" s="211" t="s">
        <v>39</v>
      </c>
      <c r="O96" s="77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15" t="s">
        <v>397</v>
      </c>
      <c r="AT96" s="15" t="s">
        <v>134</v>
      </c>
      <c r="AU96" s="15" t="s">
        <v>78</v>
      </c>
      <c r="AY96" s="15" t="s">
        <v>130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5" t="s">
        <v>76</v>
      </c>
      <c r="BK96" s="214">
        <f>ROUND(I96*H96,2)</f>
        <v>0</v>
      </c>
      <c r="BL96" s="15" t="s">
        <v>397</v>
      </c>
      <c r="BM96" s="15" t="s">
        <v>1424</v>
      </c>
    </row>
    <row r="97" spans="2:47" s="1" customFormat="1" ht="12">
      <c r="B97" s="36"/>
      <c r="C97" s="37"/>
      <c r="D97" s="215" t="s">
        <v>141</v>
      </c>
      <c r="E97" s="37"/>
      <c r="F97" s="216" t="s">
        <v>856</v>
      </c>
      <c r="G97" s="37"/>
      <c r="H97" s="37"/>
      <c r="I97" s="129"/>
      <c r="J97" s="37"/>
      <c r="K97" s="37"/>
      <c r="L97" s="41"/>
      <c r="M97" s="217"/>
      <c r="N97" s="77"/>
      <c r="O97" s="77"/>
      <c r="P97" s="77"/>
      <c r="Q97" s="77"/>
      <c r="R97" s="77"/>
      <c r="S97" s="77"/>
      <c r="T97" s="78"/>
      <c r="AT97" s="15" t="s">
        <v>141</v>
      </c>
      <c r="AU97" s="15" t="s">
        <v>78</v>
      </c>
    </row>
    <row r="98" spans="2:65" s="1" customFormat="1" ht="16.5" customHeight="1">
      <c r="B98" s="36"/>
      <c r="C98" s="203" t="s">
        <v>301</v>
      </c>
      <c r="D98" s="203" t="s">
        <v>134</v>
      </c>
      <c r="E98" s="204" t="s">
        <v>522</v>
      </c>
      <c r="F98" s="205" t="s">
        <v>523</v>
      </c>
      <c r="G98" s="206" t="s">
        <v>173</v>
      </c>
      <c r="H98" s="207">
        <v>0.073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5" t="s">
        <v>397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397</v>
      </c>
      <c r="BM98" s="15" t="s">
        <v>1425</v>
      </c>
    </row>
    <row r="99" spans="2:47" s="1" customFormat="1" ht="12">
      <c r="B99" s="36"/>
      <c r="C99" s="37"/>
      <c r="D99" s="215" t="s">
        <v>141</v>
      </c>
      <c r="E99" s="37"/>
      <c r="F99" s="216" t="s">
        <v>525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pans="2:65" s="1" customFormat="1" ht="16.5" customHeight="1">
      <c r="B100" s="36"/>
      <c r="C100" s="203" t="s">
        <v>195</v>
      </c>
      <c r="D100" s="203" t="s">
        <v>134</v>
      </c>
      <c r="E100" s="204" t="s">
        <v>527</v>
      </c>
      <c r="F100" s="205" t="s">
        <v>528</v>
      </c>
      <c r="G100" s="206" t="s">
        <v>173</v>
      </c>
      <c r="H100" s="207">
        <v>0.073</v>
      </c>
      <c r="I100" s="208"/>
      <c r="J100" s="209">
        <f>ROUND(I100*H100,2)</f>
        <v>0</v>
      </c>
      <c r="K100" s="205" t="s">
        <v>138</v>
      </c>
      <c r="L100" s="41"/>
      <c r="M100" s="210" t="s">
        <v>1</v>
      </c>
      <c r="N100" s="211" t="s">
        <v>39</v>
      </c>
      <c r="O100" s="77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5" t="s">
        <v>397</v>
      </c>
      <c r="AT100" s="15" t="s">
        <v>134</v>
      </c>
      <c r="AU100" s="15" t="s">
        <v>78</v>
      </c>
      <c r="AY100" s="15" t="s">
        <v>130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76</v>
      </c>
      <c r="BK100" s="214">
        <f>ROUND(I100*H100,2)</f>
        <v>0</v>
      </c>
      <c r="BL100" s="15" t="s">
        <v>397</v>
      </c>
      <c r="BM100" s="15" t="s">
        <v>1426</v>
      </c>
    </row>
    <row r="101" spans="2:47" s="1" customFormat="1" ht="12">
      <c r="B101" s="36"/>
      <c r="C101" s="37"/>
      <c r="D101" s="215" t="s">
        <v>141</v>
      </c>
      <c r="E101" s="37"/>
      <c r="F101" s="216" t="s">
        <v>530</v>
      </c>
      <c r="G101" s="37"/>
      <c r="H101" s="37"/>
      <c r="I101" s="129"/>
      <c r="J101" s="37"/>
      <c r="K101" s="37"/>
      <c r="L101" s="41"/>
      <c r="M101" s="217"/>
      <c r="N101" s="77"/>
      <c r="O101" s="77"/>
      <c r="P101" s="77"/>
      <c r="Q101" s="77"/>
      <c r="R101" s="77"/>
      <c r="S101" s="77"/>
      <c r="T101" s="78"/>
      <c r="AT101" s="15" t="s">
        <v>141</v>
      </c>
      <c r="AU101" s="15" t="s">
        <v>78</v>
      </c>
    </row>
    <row r="102" spans="2:63" s="10" customFormat="1" ht="22.8" customHeight="1">
      <c r="B102" s="187"/>
      <c r="C102" s="188"/>
      <c r="D102" s="189" t="s">
        <v>67</v>
      </c>
      <c r="E102" s="201" t="s">
        <v>598</v>
      </c>
      <c r="F102" s="201" t="s">
        <v>599</v>
      </c>
      <c r="G102" s="188"/>
      <c r="H102" s="188"/>
      <c r="I102" s="191"/>
      <c r="J102" s="202">
        <f>BK102</f>
        <v>0</v>
      </c>
      <c r="K102" s="188"/>
      <c r="L102" s="193"/>
      <c r="M102" s="194"/>
      <c r="N102" s="195"/>
      <c r="O102" s="195"/>
      <c r="P102" s="196">
        <f>SUM(P103:P131)</f>
        <v>0</v>
      </c>
      <c r="Q102" s="195"/>
      <c r="R102" s="196">
        <f>SUM(R103:R131)</f>
        <v>0.13658926000000002</v>
      </c>
      <c r="S102" s="195"/>
      <c r="T102" s="197">
        <f>SUM(T103:T131)</f>
        <v>0.11787</v>
      </c>
      <c r="AR102" s="198" t="s">
        <v>78</v>
      </c>
      <c r="AT102" s="199" t="s">
        <v>67</v>
      </c>
      <c r="AU102" s="199" t="s">
        <v>76</v>
      </c>
      <c r="AY102" s="198" t="s">
        <v>130</v>
      </c>
      <c r="BK102" s="200">
        <f>SUM(BK103:BK131)</f>
        <v>0</v>
      </c>
    </row>
    <row r="103" spans="2:65" s="1" customFormat="1" ht="16.5" customHeight="1">
      <c r="B103" s="36"/>
      <c r="C103" s="203" t="s">
        <v>174</v>
      </c>
      <c r="D103" s="203" t="s">
        <v>134</v>
      </c>
      <c r="E103" s="204" t="s">
        <v>601</v>
      </c>
      <c r="F103" s="205" t="s">
        <v>602</v>
      </c>
      <c r="G103" s="206" t="s">
        <v>186</v>
      </c>
      <c r="H103" s="207">
        <v>36.71</v>
      </c>
      <c r="I103" s="208"/>
      <c r="J103" s="209">
        <f>ROUND(I103*H103,2)</f>
        <v>0</v>
      </c>
      <c r="K103" s="205" t="s">
        <v>138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397</v>
      </c>
      <c r="AT103" s="15" t="s">
        <v>134</v>
      </c>
      <c r="AU103" s="15" t="s">
        <v>78</v>
      </c>
      <c r="AY103" s="15" t="s">
        <v>130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397</v>
      </c>
      <c r="BM103" s="15" t="s">
        <v>1427</v>
      </c>
    </row>
    <row r="104" spans="2:47" s="1" customFormat="1" ht="12">
      <c r="B104" s="36"/>
      <c r="C104" s="37"/>
      <c r="D104" s="215" t="s">
        <v>141</v>
      </c>
      <c r="E104" s="37"/>
      <c r="F104" s="216" t="s">
        <v>604</v>
      </c>
      <c r="G104" s="37"/>
      <c r="H104" s="37"/>
      <c r="I104" s="129"/>
      <c r="J104" s="37"/>
      <c r="K104" s="37"/>
      <c r="L104" s="41"/>
      <c r="M104" s="217"/>
      <c r="N104" s="77"/>
      <c r="O104" s="77"/>
      <c r="P104" s="77"/>
      <c r="Q104" s="77"/>
      <c r="R104" s="77"/>
      <c r="S104" s="77"/>
      <c r="T104" s="78"/>
      <c r="AT104" s="15" t="s">
        <v>141</v>
      </c>
      <c r="AU104" s="15" t="s">
        <v>78</v>
      </c>
    </row>
    <row r="105" spans="2:65" s="1" customFormat="1" ht="16.5" customHeight="1">
      <c r="B105" s="36"/>
      <c r="C105" s="203" t="s">
        <v>76</v>
      </c>
      <c r="D105" s="203" t="s">
        <v>134</v>
      </c>
      <c r="E105" s="204" t="s">
        <v>904</v>
      </c>
      <c r="F105" s="205" t="s">
        <v>905</v>
      </c>
      <c r="G105" s="206" t="s">
        <v>186</v>
      </c>
      <c r="H105" s="207">
        <v>36.71</v>
      </c>
      <c r="I105" s="208"/>
      <c r="J105" s="209">
        <f>ROUND(I105*H105,2)</f>
        <v>0</v>
      </c>
      <c r="K105" s="205" t="s">
        <v>138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0.003</v>
      </c>
      <c r="T105" s="213">
        <f>S105*H105</f>
        <v>0.11013</v>
      </c>
      <c r="AR105" s="15" t="s">
        <v>397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397</v>
      </c>
      <c r="BM105" s="15" t="s">
        <v>1428</v>
      </c>
    </row>
    <row r="106" spans="2:47" s="1" customFormat="1" ht="12">
      <c r="B106" s="36"/>
      <c r="C106" s="37"/>
      <c r="D106" s="215" t="s">
        <v>141</v>
      </c>
      <c r="E106" s="37"/>
      <c r="F106" s="216" t="s">
        <v>907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pans="2:65" s="1" customFormat="1" ht="16.5" customHeight="1">
      <c r="B107" s="36"/>
      <c r="C107" s="203" t="s">
        <v>129</v>
      </c>
      <c r="D107" s="203" t="s">
        <v>134</v>
      </c>
      <c r="E107" s="204" t="s">
        <v>1287</v>
      </c>
      <c r="F107" s="205" t="s">
        <v>1288</v>
      </c>
      <c r="G107" s="206" t="s">
        <v>186</v>
      </c>
      <c r="H107" s="207">
        <v>36.71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0.0003</v>
      </c>
      <c r="R107" s="212">
        <f>Q107*H107</f>
        <v>0.011012999999999998</v>
      </c>
      <c r="S107" s="212">
        <v>0</v>
      </c>
      <c r="T107" s="213">
        <f>S107*H107</f>
        <v>0</v>
      </c>
      <c r="AR107" s="15" t="s">
        <v>397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397</v>
      </c>
      <c r="BM107" s="15" t="s">
        <v>1429</v>
      </c>
    </row>
    <row r="108" spans="2:47" s="1" customFormat="1" ht="12">
      <c r="B108" s="36"/>
      <c r="C108" s="37"/>
      <c r="D108" s="215" t="s">
        <v>141</v>
      </c>
      <c r="E108" s="37"/>
      <c r="F108" s="216" t="s">
        <v>1290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pans="2:65" s="1" customFormat="1" ht="22.5" customHeight="1">
      <c r="B109" s="36"/>
      <c r="C109" s="221" t="s">
        <v>212</v>
      </c>
      <c r="D109" s="221" t="s">
        <v>178</v>
      </c>
      <c r="E109" s="222" t="s">
        <v>1291</v>
      </c>
      <c r="F109" s="223" t="s">
        <v>1292</v>
      </c>
      <c r="G109" s="224" t="s">
        <v>186</v>
      </c>
      <c r="H109" s="225">
        <v>40.381</v>
      </c>
      <c r="I109" s="226"/>
      <c r="J109" s="227">
        <f>ROUND(I109*H109,2)</f>
        <v>0</v>
      </c>
      <c r="K109" s="223" t="s">
        <v>138</v>
      </c>
      <c r="L109" s="228"/>
      <c r="M109" s="229" t="s">
        <v>1</v>
      </c>
      <c r="N109" s="230" t="s">
        <v>39</v>
      </c>
      <c r="O109" s="77"/>
      <c r="P109" s="212">
        <f>O109*H109</f>
        <v>0</v>
      </c>
      <c r="Q109" s="212">
        <v>0.00287</v>
      </c>
      <c r="R109" s="212">
        <f>Q109*H109</f>
        <v>0.11589347000000001</v>
      </c>
      <c r="S109" s="212">
        <v>0</v>
      </c>
      <c r="T109" s="213">
        <f>S109*H109</f>
        <v>0</v>
      </c>
      <c r="AR109" s="15" t="s">
        <v>408</v>
      </c>
      <c r="AT109" s="15" t="s">
        <v>178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397</v>
      </c>
      <c r="BM109" s="15" t="s">
        <v>1430</v>
      </c>
    </row>
    <row r="110" spans="2:47" s="1" customFormat="1" ht="12">
      <c r="B110" s="36"/>
      <c r="C110" s="37"/>
      <c r="D110" s="215" t="s">
        <v>141</v>
      </c>
      <c r="E110" s="37"/>
      <c r="F110" s="216" t="s">
        <v>1292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pans="2:51" s="11" customFormat="1" ht="12">
      <c r="B111" s="231"/>
      <c r="C111" s="232"/>
      <c r="D111" s="215" t="s">
        <v>189</v>
      </c>
      <c r="E111" s="232"/>
      <c r="F111" s="234" t="s">
        <v>1431</v>
      </c>
      <c r="G111" s="232"/>
      <c r="H111" s="235">
        <v>40.381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189</v>
      </c>
      <c r="AU111" s="241" t="s">
        <v>78</v>
      </c>
      <c r="AV111" s="11" t="s">
        <v>78</v>
      </c>
      <c r="AW111" s="11" t="s">
        <v>4</v>
      </c>
      <c r="AX111" s="11" t="s">
        <v>76</v>
      </c>
      <c r="AY111" s="241" t="s">
        <v>130</v>
      </c>
    </row>
    <row r="112" spans="2:65" s="1" customFormat="1" ht="16.5" customHeight="1">
      <c r="B112" s="36"/>
      <c r="C112" s="203" t="s">
        <v>78</v>
      </c>
      <c r="D112" s="203" t="s">
        <v>134</v>
      </c>
      <c r="E112" s="204" t="s">
        <v>917</v>
      </c>
      <c r="F112" s="205" t="s">
        <v>918</v>
      </c>
      <c r="G112" s="206" t="s">
        <v>198</v>
      </c>
      <c r="H112" s="207">
        <v>25.8</v>
      </c>
      <c r="I112" s="208"/>
      <c r="J112" s="209">
        <f>ROUND(I112*H112,2)</f>
        <v>0</v>
      </c>
      <c r="K112" s="205" t="s">
        <v>138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0.0003</v>
      </c>
      <c r="T112" s="213">
        <f>S112*H112</f>
        <v>0.0077399999999999995</v>
      </c>
      <c r="AR112" s="15" t="s">
        <v>397</v>
      </c>
      <c r="AT112" s="15" t="s">
        <v>134</v>
      </c>
      <c r="AU112" s="15" t="s">
        <v>78</v>
      </c>
      <c r="AY112" s="15" t="s">
        <v>130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397</v>
      </c>
      <c r="BM112" s="15" t="s">
        <v>1432</v>
      </c>
    </row>
    <row r="113" spans="2:47" s="1" customFormat="1" ht="12">
      <c r="B113" s="36"/>
      <c r="C113" s="37"/>
      <c r="D113" s="215" t="s">
        <v>141</v>
      </c>
      <c r="E113" s="37"/>
      <c r="F113" s="216" t="s">
        <v>920</v>
      </c>
      <c r="G113" s="37"/>
      <c r="H113" s="37"/>
      <c r="I113" s="129"/>
      <c r="J113" s="37"/>
      <c r="K113" s="37"/>
      <c r="L113" s="41"/>
      <c r="M113" s="217"/>
      <c r="N113" s="77"/>
      <c r="O113" s="77"/>
      <c r="P113" s="77"/>
      <c r="Q113" s="77"/>
      <c r="R113" s="77"/>
      <c r="S113" s="77"/>
      <c r="T113" s="78"/>
      <c r="AT113" s="15" t="s">
        <v>141</v>
      </c>
      <c r="AU113" s="15" t="s">
        <v>78</v>
      </c>
    </row>
    <row r="114" spans="2:65" s="1" customFormat="1" ht="16.5" customHeight="1">
      <c r="B114" s="36"/>
      <c r="C114" s="203" t="s">
        <v>355</v>
      </c>
      <c r="D114" s="203" t="s">
        <v>134</v>
      </c>
      <c r="E114" s="204" t="s">
        <v>921</v>
      </c>
      <c r="F114" s="205" t="s">
        <v>922</v>
      </c>
      <c r="G114" s="206" t="s">
        <v>198</v>
      </c>
      <c r="H114" s="207">
        <v>25.85</v>
      </c>
      <c r="I114" s="208"/>
      <c r="J114" s="209">
        <f>ROUND(I114*H114,2)</f>
        <v>0</v>
      </c>
      <c r="K114" s="205" t="s">
        <v>138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1E-05</v>
      </c>
      <c r="R114" s="212">
        <f>Q114*H114</f>
        <v>0.00025850000000000005</v>
      </c>
      <c r="S114" s="212">
        <v>0</v>
      </c>
      <c r="T114" s="213">
        <f>S114*H114</f>
        <v>0</v>
      </c>
      <c r="AR114" s="15" t="s">
        <v>397</v>
      </c>
      <c r="AT114" s="15" t="s">
        <v>134</v>
      </c>
      <c r="AU114" s="15" t="s">
        <v>78</v>
      </c>
      <c r="AY114" s="15" t="s">
        <v>130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397</v>
      </c>
      <c r="BM114" s="15" t="s">
        <v>1433</v>
      </c>
    </row>
    <row r="115" spans="2:47" s="1" customFormat="1" ht="12">
      <c r="B115" s="36"/>
      <c r="C115" s="37"/>
      <c r="D115" s="215" t="s">
        <v>141</v>
      </c>
      <c r="E115" s="37"/>
      <c r="F115" s="216" t="s">
        <v>924</v>
      </c>
      <c r="G115" s="37"/>
      <c r="H115" s="37"/>
      <c r="I115" s="129"/>
      <c r="J115" s="37"/>
      <c r="K115" s="37"/>
      <c r="L115" s="41"/>
      <c r="M115" s="217"/>
      <c r="N115" s="77"/>
      <c r="O115" s="77"/>
      <c r="P115" s="77"/>
      <c r="Q115" s="77"/>
      <c r="R115" s="77"/>
      <c r="S115" s="77"/>
      <c r="T115" s="78"/>
      <c r="AT115" s="15" t="s">
        <v>141</v>
      </c>
      <c r="AU115" s="15" t="s">
        <v>78</v>
      </c>
    </row>
    <row r="116" spans="2:65" s="1" customFormat="1" ht="16.5" customHeight="1">
      <c r="B116" s="36"/>
      <c r="C116" s="221" t="s">
        <v>181</v>
      </c>
      <c r="D116" s="221" t="s">
        <v>178</v>
      </c>
      <c r="E116" s="222" t="s">
        <v>926</v>
      </c>
      <c r="F116" s="223" t="s">
        <v>927</v>
      </c>
      <c r="G116" s="224" t="s">
        <v>198</v>
      </c>
      <c r="H116" s="225">
        <v>26.367</v>
      </c>
      <c r="I116" s="226"/>
      <c r="J116" s="227">
        <f>ROUND(I116*H116,2)</f>
        <v>0</v>
      </c>
      <c r="K116" s="223" t="s">
        <v>138</v>
      </c>
      <c r="L116" s="228"/>
      <c r="M116" s="229" t="s">
        <v>1</v>
      </c>
      <c r="N116" s="230" t="s">
        <v>39</v>
      </c>
      <c r="O116" s="77"/>
      <c r="P116" s="212">
        <f>O116*H116</f>
        <v>0</v>
      </c>
      <c r="Q116" s="212">
        <v>0.00035</v>
      </c>
      <c r="R116" s="212">
        <f>Q116*H116</f>
        <v>0.009228450000000001</v>
      </c>
      <c r="S116" s="212">
        <v>0</v>
      </c>
      <c r="T116" s="213">
        <f>S116*H116</f>
        <v>0</v>
      </c>
      <c r="AR116" s="15" t="s">
        <v>408</v>
      </c>
      <c r="AT116" s="15" t="s">
        <v>178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397</v>
      </c>
      <c r="BM116" s="15" t="s">
        <v>1434</v>
      </c>
    </row>
    <row r="117" spans="2:47" s="1" customFormat="1" ht="12">
      <c r="B117" s="36"/>
      <c r="C117" s="37"/>
      <c r="D117" s="215" t="s">
        <v>141</v>
      </c>
      <c r="E117" s="37"/>
      <c r="F117" s="216" t="s">
        <v>927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pans="2:51" s="11" customFormat="1" ht="12">
      <c r="B118" s="231"/>
      <c r="C118" s="232"/>
      <c r="D118" s="215" t="s">
        <v>189</v>
      </c>
      <c r="E118" s="232"/>
      <c r="F118" s="234" t="s">
        <v>1435</v>
      </c>
      <c r="G118" s="232"/>
      <c r="H118" s="235">
        <v>26.367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189</v>
      </c>
      <c r="AU118" s="241" t="s">
        <v>78</v>
      </c>
      <c r="AV118" s="11" t="s">
        <v>78</v>
      </c>
      <c r="AW118" s="11" t="s">
        <v>4</v>
      </c>
      <c r="AX118" s="11" t="s">
        <v>76</v>
      </c>
      <c r="AY118" s="241" t="s">
        <v>130</v>
      </c>
    </row>
    <row r="119" spans="2:65" s="1" customFormat="1" ht="16.5" customHeight="1">
      <c r="B119" s="36"/>
      <c r="C119" s="203" t="s">
        <v>273</v>
      </c>
      <c r="D119" s="203" t="s">
        <v>134</v>
      </c>
      <c r="E119" s="204" t="s">
        <v>1301</v>
      </c>
      <c r="F119" s="205" t="s">
        <v>1302</v>
      </c>
      <c r="G119" s="206" t="s">
        <v>198</v>
      </c>
      <c r="H119" s="207">
        <v>1.2</v>
      </c>
      <c r="I119" s="208"/>
      <c r="J119" s="209">
        <f>ROUND(I119*H119,2)</f>
        <v>0</v>
      </c>
      <c r="K119" s="205" t="s">
        <v>138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397</v>
      </c>
      <c r="AT119" s="15" t="s">
        <v>134</v>
      </c>
      <c r="AU119" s="15" t="s">
        <v>78</v>
      </c>
      <c r="AY119" s="15" t="s">
        <v>130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397</v>
      </c>
      <c r="BM119" s="15" t="s">
        <v>1436</v>
      </c>
    </row>
    <row r="120" spans="2:47" s="1" customFormat="1" ht="12">
      <c r="B120" s="36"/>
      <c r="C120" s="37"/>
      <c r="D120" s="215" t="s">
        <v>141</v>
      </c>
      <c r="E120" s="37"/>
      <c r="F120" s="216" t="s">
        <v>1304</v>
      </c>
      <c r="G120" s="37"/>
      <c r="H120" s="37"/>
      <c r="I120" s="129"/>
      <c r="J120" s="37"/>
      <c r="K120" s="37"/>
      <c r="L120" s="41"/>
      <c r="M120" s="217"/>
      <c r="N120" s="77"/>
      <c r="O120" s="77"/>
      <c r="P120" s="77"/>
      <c r="Q120" s="77"/>
      <c r="R120" s="77"/>
      <c r="S120" s="77"/>
      <c r="T120" s="78"/>
      <c r="AT120" s="15" t="s">
        <v>141</v>
      </c>
      <c r="AU120" s="15" t="s">
        <v>78</v>
      </c>
    </row>
    <row r="121" spans="2:65" s="1" customFormat="1" ht="16.5" customHeight="1">
      <c r="B121" s="36"/>
      <c r="C121" s="221" t="s">
        <v>874</v>
      </c>
      <c r="D121" s="221" t="s">
        <v>178</v>
      </c>
      <c r="E121" s="222" t="s">
        <v>1437</v>
      </c>
      <c r="F121" s="223" t="s">
        <v>1438</v>
      </c>
      <c r="G121" s="224" t="s">
        <v>198</v>
      </c>
      <c r="H121" s="225">
        <v>1.224</v>
      </c>
      <c r="I121" s="226"/>
      <c r="J121" s="227">
        <f>ROUND(I121*H121,2)</f>
        <v>0</v>
      </c>
      <c r="K121" s="223" t="s">
        <v>138</v>
      </c>
      <c r="L121" s="228"/>
      <c r="M121" s="229" t="s">
        <v>1</v>
      </c>
      <c r="N121" s="230" t="s">
        <v>39</v>
      </c>
      <c r="O121" s="77"/>
      <c r="P121" s="212">
        <f>O121*H121</f>
        <v>0</v>
      </c>
      <c r="Q121" s="212">
        <v>0.00016</v>
      </c>
      <c r="R121" s="212">
        <f>Q121*H121</f>
        <v>0.00019584000000000002</v>
      </c>
      <c r="S121" s="212">
        <v>0</v>
      </c>
      <c r="T121" s="213">
        <f>S121*H121</f>
        <v>0</v>
      </c>
      <c r="AR121" s="15" t="s">
        <v>408</v>
      </c>
      <c r="AT121" s="15" t="s">
        <v>178</v>
      </c>
      <c r="AU121" s="15" t="s">
        <v>78</v>
      </c>
      <c r="AY121" s="15" t="s">
        <v>130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397</v>
      </c>
      <c r="BM121" s="15" t="s">
        <v>1439</v>
      </c>
    </row>
    <row r="122" spans="2:47" s="1" customFormat="1" ht="12">
      <c r="B122" s="36"/>
      <c r="C122" s="37"/>
      <c r="D122" s="215" t="s">
        <v>141</v>
      </c>
      <c r="E122" s="37"/>
      <c r="F122" s="216" t="s">
        <v>1438</v>
      </c>
      <c r="G122" s="37"/>
      <c r="H122" s="37"/>
      <c r="I122" s="129"/>
      <c r="J122" s="37"/>
      <c r="K122" s="37"/>
      <c r="L122" s="41"/>
      <c r="M122" s="217"/>
      <c r="N122" s="77"/>
      <c r="O122" s="77"/>
      <c r="P122" s="77"/>
      <c r="Q122" s="77"/>
      <c r="R122" s="77"/>
      <c r="S122" s="77"/>
      <c r="T122" s="78"/>
      <c r="AT122" s="15" t="s">
        <v>141</v>
      </c>
      <c r="AU122" s="15" t="s">
        <v>78</v>
      </c>
    </row>
    <row r="123" spans="2:51" s="11" customFormat="1" ht="12">
      <c r="B123" s="231"/>
      <c r="C123" s="232"/>
      <c r="D123" s="215" t="s">
        <v>189</v>
      </c>
      <c r="E123" s="232"/>
      <c r="F123" s="234" t="s">
        <v>1440</v>
      </c>
      <c r="G123" s="232"/>
      <c r="H123" s="235">
        <v>1.224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189</v>
      </c>
      <c r="AU123" s="241" t="s">
        <v>78</v>
      </c>
      <c r="AV123" s="11" t="s">
        <v>78</v>
      </c>
      <c r="AW123" s="11" t="s">
        <v>4</v>
      </c>
      <c r="AX123" s="11" t="s">
        <v>76</v>
      </c>
      <c r="AY123" s="241" t="s">
        <v>130</v>
      </c>
    </row>
    <row r="124" spans="2:65" s="1" customFormat="1" ht="16.5" customHeight="1">
      <c r="B124" s="36"/>
      <c r="C124" s="203" t="s">
        <v>133</v>
      </c>
      <c r="D124" s="203" t="s">
        <v>134</v>
      </c>
      <c r="E124" s="204" t="s">
        <v>1441</v>
      </c>
      <c r="F124" s="205" t="s">
        <v>1442</v>
      </c>
      <c r="G124" s="206" t="s">
        <v>186</v>
      </c>
      <c r="H124" s="207">
        <v>36.71</v>
      </c>
      <c r="I124" s="208"/>
      <c r="J124" s="209">
        <f>ROUND(I124*H124,2)</f>
        <v>0</v>
      </c>
      <c r="K124" s="205" t="s">
        <v>138</v>
      </c>
      <c r="L124" s="41"/>
      <c r="M124" s="210" t="s">
        <v>1</v>
      </c>
      <c r="N124" s="211" t="s">
        <v>39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397</v>
      </c>
      <c r="AT124" s="15" t="s">
        <v>134</v>
      </c>
      <c r="AU124" s="15" t="s">
        <v>78</v>
      </c>
      <c r="AY124" s="15" t="s">
        <v>130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397</v>
      </c>
      <c r="BM124" s="15" t="s">
        <v>1443</v>
      </c>
    </row>
    <row r="125" spans="2:47" s="1" customFormat="1" ht="12">
      <c r="B125" s="36"/>
      <c r="C125" s="37"/>
      <c r="D125" s="215" t="s">
        <v>141</v>
      </c>
      <c r="E125" s="37"/>
      <c r="F125" s="216" t="s">
        <v>1444</v>
      </c>
      <c r="G125" s="37"/>
      <c r="H125" s="37"/>
      <c r="I125" s="129"/>
      <c r="J125" s="37"/>
      <c r="K125" s="37"/>
      <c r="L125" s="41"/>
      <c r="M125" s="217"/>
      <c r="N125" s="77"/>
      <c r="O125" s="77"/>
      <c r="P125" s="77"/>
      <c r="Q125" s="77"/>
      <c r="R125" s="77"/>
      <c r="S125" s="77"/>
      <c r="T125" s="78"/>
      <c r="AT125" s="15" t="s">
        <v>141</v>
      </c>
      <c r="AU125" s="15" t="s">
        <v>78</v>
      </c>
    </row>
    <row r="126" spans="2:65" s="1" customFormat="1" ht="16.5" customHeight="1">
      <c r="B126" s="36"/>
      <c r="C126" s="203" t="s">
        <v>350</v>
      </c>
      <c r="D126" s="203" t="s">
        <v>134</v>
      </c>
      <c r="E126" s="204" t="s">
        <v>930</v>
      </c>
      <c r="F126" s="205" t="s">
        <v>931</v>
      </c>
      <c r="G126" s="206" t="s">
        <v>173</v>
      </c>
      <c r="H126" s="207">
        <v>0.137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397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397</v>
      </c>
      <c r="BM126" s="15" t="s">
        <v>1445</v>
      </c>
    </row>
    <row r="127" spans="2:47" s="1" customFormat="1" ht="12">
      <c r="B127" s="36"/>
      <c r="C127" s="37"/>
      <c r="D127" s="215" t="s">
        <v>141</v>
      </c>
      <c r="E127" s="37"/>
      <c r="F127" s="216" t="s">
        <v>933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pans="2:65" s="1" customFormat="1" ht="16.5" customHeight="1">
      <c r="B128" s="36"/>
      <c r="C128" s="203" t="s">
        <v>337</v>
      </c>
      <c r="D128" s="203" t="s">
        <v>134</v>
      </c>
      <c r="E128" s="204" t="s">
        <v>649</v>
      </c>
      <c r="F128" s="205" t="s">
        <v>650</v>
      </c>
      <c r="G128" s="206" t="s">
        <v>173</v>
      </c>
      <c r="H128" s="207">
        <v>0.137</v>
      </c>
      <c r="I128" s="208"/>
      <c r="J128" s="209">
        <f>ROUND(I128*H128,2)</f>
        <v>0</v>
      </c>
      <c r="K128" s="205" t="s">
        <v>138</v>
      </c>
      <c r="L128" s="41"/>
      <c r="M128" s="210" t="s">
        <v>1</v>
      </c>
      <c r="N128" s="211" t="s">
        <v>39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5" t="s">
        <v>397</v>
      </c>
      <c r="AT128" s="15" t="s">
        <v>134</v>
      </c>
      <c r="AU128" s="15" t="s">
        <v>78</v>
      </c>
      <c r="AY128" s="15" t="s">
        <v>130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76</v>
      </c>
      <c r="BK128" s="214">
        <f>ROUND(I128*H128,2)</f>
        <v>0</v>
      </c>
      <c r="BL128" s="15" t="s">
        <v>397</v>
      </c>
      <c r="BM128" s="15" t="s">
        <v>1446</v>
      </c>
    </row>
    <row r="129" spans="2:47" s="1" customFormat="1" ht="12">
      <c r="B129" s="36"/>
      <c r="C129" s="37"/>
      <c r="D129" s="215" t="s">
        <v>141</v>
      </c>
      <c r="E129" s="37"/>
      <c r="F129" s="216" t="s">
        <v>652</v>
      </c>
      <c r="G129" s="37"/>
      <c r="H129" s="37"/>
      <c r="I129" s="129"/>
      <c r="J129" s="37"/>
      <c r="K129" s="37"/>
      <c r="L129" s="41"/>
      <c r="M129" s="217"/>
      <c r="N129" s="77"/>
      <c r="O129" s="77"/>
      <c r="P129" s="77"/>
      <c r="Q129" s="77"/>
      <c r="R129" s="77"/>
      <c r="S129" s="77"/>
      <c r="T129" s="78"/>
      <c r="AT129" s="15" t="s">
        <v>141</v>
      </c>
      <c r="AU129" s="15" t="s">
        <v>78</v>
      </c>
    </row>
    <row r="130" spans="2:65" s="1" customFormat="1" ht="16.5" customHeight="1">
      <c r="B130" s="36"/>
      <c r="C130" s="203" t="s">
        <v>344</v>
      </c>
      <c r="D130" s="203" t="s">
        <v>134</v>
      </c>
      <c r="E130" s="204" t="s">
        <v>654</v>
      </c>
      <c r="F130" s="205" t="s">
        <v>655</v>
      </c>
      <c r="G130" s="206" t="s">
        <v>173</v>
      </c>
      <c r="H130" s="207">
        <v>0.137</v>
      </c>
      <c r="I130" s="208"/>
      <c r="J130" s="209">
        <f>ROUND(I130*H130,2)</f>
        <v>0</v>
      </c>
      <c r="K130" s="205" t="s">
        <v>138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397</v>
      </c>
      <c r="AT130" s="15" t="s">
        <v>134</v>
      </c>
      <c r="AU130" s="15" t="s">
        <v>78</v>
      </c>
      <c r="AY130" s="15" t="s">
        <v>130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397</v>
      </c>
      <c r="BM130" s="15" t="s">
        <v>1447</v>
      </c>
    </row>
    <row r="131" spans="2:47" s="1" customFormat="1" ht="12">
      <c r="B131" s="36"/>
      <c r="C131" s="37"/>
      <c r="D131" s="215" t="s">
        <v>141</v>
      </c>
      <c r="E131" s="37"/>
      <c r="F131" s="216" t="s">
        <v>657</v>
      </c>
      <c r="G131" s="37"/>
      <c r="H131" s="37"/>
      <c r="I131" s="129"/>
      <c r="J131" s="37"/>
      <c r="K131" s="37"/>
      <c r="L131" s="41"/>
      <c r="M131" s="217"/>
      <c r="N131" s="77"/>
      <c r="O131" s="77"/>
      <c r="P131" s="77"/>
      <c r="Q131" s="77"/>
      <c r="R131" s="77"/>
      <c r="S131" s="77"/>
      <c r="T131" s="78"/>
      <c r="AT131" s="15" t="s">
        <v>141</v>
      </c>
      <c r="AU131" s="15" t="s">
        <v>78</v>
      </c>
    </row>
    <row r="132" spans="2:63" s="10" customFormat="1" ht="22.8" customHeight="1">
      <c r="B132" s="187"/>
      <c r="C132" s="188"/>
      <c r="D132" s="189" t="s">
        <v>67</v>
      </c>
      <c r="E132" s="201" t="s">
        <v>1320</v>
      </c>
      <c r="F132" s="201" t="s">
        <v>1321</v>
      </c>
      <c r="G132" s="188"/>
      <c r="H132" s="188"/>
      <c r="I132" s="191"/>
      <c r="J132" s="202">
        <f>BK132</f>
        <v>0</v>
      </c>
      <c r="K132" s="188"/>
      <c r="L132" s="193"/>
      <c r="M132" s="194"/>
      <c r="N132" s="195"/>
      <c r="O132" s="195"/>
      <c r="P132" s="196">
        <f>SUM(P133:P147)</f>
        <v>0</v>
      </c>
      <c r="Q132" s="195"/>
      <c r="R132" s="196">
        <f>SUM(R133:R147)</f>
        <v>0.027926000000000003</v>
      </c>
      <c r="S132" s="195"/>
      <c r="T132" s="197">
        <f>SUM(T133:T147)</f>
        <v>0.08929</v>
      </c>
      <c r="AR132" s="198" t="s">
        <v>78</v>
      </c>
      <c r="AT132" s="199" t="s">
        <v>67</v>
      </c>
      <c r="AU132" s="199" t="s">
        <v>76</v>
      </c>
      <c r="AY132" s="198" t="s">
        <v>130</v>
      </c>
      <c r="BK132" s="200">
        <f>SUM(BK133:BK147)</f>
        <v>0</v>
      </c>
    </row>
    <row r="133" spans="2:65" s="1" customFormat="1" ht="16.5" customHeight="1">
      <c r="B133" s="36"/>
      <c r="C133" s="203" t="s">
        <v>539</v>
      </c>
      <c r="D133" s="203" t="s">
        <v>134</v>
      </c>
      <c r="E133" s="204" t="s">
        <v>1448</v>
      </c>
      <c r="F133" s="205" t="s">
        <v>1449</v>
      </c>
      <c r="G133" s="206" t="s">
        <v>258</v>
      </c>
      <c r="H133" s="207">
        <v>55</v>
      </c>
      <c r="I133" s="208"/>
      <c r="J133" s="209">
        <f>ROUND(I133*H133,2)</f>
        <v>0</v>
      </c>
      <c r="K133" s="205" t="s">
        <v>138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0.0004</v>
      </c>
      <c r="R133" s="212">
        <f>Q133*H133</f>
        <v>0.022000000000000002</v>
      </c>
      <c r="S133" s="212">
        <v>0.00143</v>
      </c>
      <c r="T133" s="213">
        <f>S133*H133</f>
        <v>0.07865</v>
      </c>
      <c r="AR133" s="15" t="s">
        <v>397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397</v>
      </c>
      <c r="BM133" s="15" t="s">
        <v>1450</v>
      </c>
    </row>
    <row r="134" spans="2:47" s="1" customFormat="1" ht="12">
      <c r="B134" s="36"/>
      <c r="C134" s="37"/>
      <c r="D134" s="215" t="s">
        <v>141</v>
      </c>
      <c r="E134" s="37"/>
      <c r="F134" s="216" t="s">
        <v>1451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pans="2:65" s="1" customFormat="1" ht="16.5" customHeight="1">
      <c r="B135" s="36"/>
      <c r="C135" s="221" t="s">
        <v>544</v>
      </c>
      <c r="D135" s="221" t="s">
        <v>178</v>
      </c>
      <c r="E135" s="222" t="s">
        <v>1452</v>
      </c>
      <c r="F135" s="223" t="s">
        <v>1453</v>
      </c>
      <c r="G135" s="224" t="s">
        <v>186</v>
      </c>
      <c r="H135" s="225">
        <v>2.2</v>
      </c>
      <c r="I135" s="226"/>
      <c r="J135" s="227">
        <f>ROUND(I135*H135,2)</f>
        <v>0</v>
      </c>
      <c r="K135" s="223" t="s">
        <v>138</v>
      </c>
      <c r="L135" s="228"/>
      <c r="M135" s="229" t="s">
        <v>1</v>
      </c>
      <c r="N135" s="230" t="s">
        <v>39</v>
      </c>
      <c r="O135" s="77"/>
      <c r="P135" s="212">
        <f>O135*H135</f>
        <v>0</v>
      </c>
      <c r="Q135" s="212">
        <v>0.00193</v>
      </c>
      <c r="R135" s="212">
        <f>Q135*H135</f>
        <v>0.004246000000000001</v>
      </c>
      <c r="S135" s="212">
        <v>0</v>
      </c>
      <c r="T135" s="213">
        <f>S135*H135</f>
        <v>0</v>
      </c>
      <c r="AR135" s="15" t="s">
        <v>408</v>
      </c>
      <c r="AT135" s="15" t="s">
        <v>178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1454</v>
      </c>
    </row>
    <row r="136" spans="2:47" s="1" customFormat="1" ht="12">
      <c r="B136" s="36"/>
      <c r="C136" s="37"/>
      <c r="D136" s="215" t="s">
        <v>141</v>
      </c>
      <c r="E136" s="37"/>
      <c r="F136" s="216" t="s">
        <v>1453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pans="2:51" s="11" customFormat="1" ht="12">
      <c r="B137" s="231"/>
      <c r="C137" s="232"/>
      <c r="D137" s="215" t="s">
        <v>189</v>
      </c>
      <c r="E137" s="233" t="s">
        <v>1</v>
      </c>
      <c r="F137" s="234" t="s">
        <v>1455</v>
      </c>
      <c r="G137" s="232"/>
      <c r="H137" s="235">
        <v>2.2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189</v>
      </c>
      <c r="AU137" s="241" t="s">
        <v>78</v>
      </c>
      <c r="AV137" s="11" t="s">
        <v>78</v>
      </c>
      <c r="AW137" s="11" t="s">
        <v>31</v>
      </c>
      <c r="AX137" s="11" t="s">
        <v>76</v>
      </c>
      <c r="AY137" s="241" t="s">
        <v>130</v>
      </c>
    </row>
    <row r="138" spans="2:65" s="1" customFormat="1" ht="16.5" customHeight="1">
      <c r="B138" s="36"/>
      <c r="C138" s="203" t="s">
        <v>553</v>
      </c>
      <c r="D138" s="203" t="s">
        <v>134</v>
      </c>
      <c r="E138" s="204" t="s">
        <v>1456</v>
      </c>
      <c r="F138" s="205" t="s">
        <v>1457</v>
      </c>
      <c r="G138" s="206" t="s">
        <v>198</v>
      </c>
      <c r="H138" s="207">
        <v>56</v>
      </c>
      <c r="I138" s="208"/>
      <c r="J138" s="209">
        <f>ROUND(I138*H138,2)</f>
        <v>0</v>
      </c>
      <c r="K138" s="205" t="s">
        <v>1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0.00019</v>
      </c>
      <c r="T138" s="213">
        <f>S138*H138</f>
        <v>0.01064</v>
      </c>
      <c r="AR138" s="15" t="s">
        <v>397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397</v>
      </c>
      <c r="BM138" s="15" t="s">
        <v>1458</v>
      </c>
    </row>
    <row r="139" spans="2:47" s="1" customFormat="1" ht="12">
      <c r="B139" s="36"/>
      <c r="C139" s="37"/>
      <c r="D139" s="215" t="s">
        <v>141</v>
      </c>
      <c r="E139" s="37"/>
      <c r="F139" s="216" t="s">
        <v>1457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pans="2:65" s="1" customFormat="1" ht="16.5" customHeight="1">
      <c r="B140" s="36"/>
      <c r="C140" s="203" t="s">
        <v>549</v>
      </c>
      <c r="D140" s="203" t="s">
        <v>134</v>
      </c>
      <c r="E140" s="204" t="s">
        <v>1459</v>
      </c>
      <c r="F140" s="205" t="s">
        <v>1460</v>
      </c>
      <c r="G140" s="206" t="s">
        <v>198</v>
      </c>
      <c r="H140" s="207">
        <v>56</v>
      </c>
      <c r="I140" s="208"/>
      <c r="J140" s="209">
        <f>ROUND(I140*H140,2)</f>
        <v>0</v>
      </c>
      <c r="K140" s="205" t="s">
        <v>138</v>
      </c>
      <c r="L140" s="41"/>
      <c r="M140" s="210" t="s">
        <v>1</v>
      </c>
      <c r="N140" s="211" t="s">
        <v>39</v>
      </c>
      <c r="O140" s="77"/>
      <c r="P140" s="212">
        <f>O140*H140</f>
        <v>0</v>
      </c>
      <c r="Q140" s="212">
        <v>3E-05</v>
      </c>
      <c r="R140" s="212">
        <f>Q140*H140</f>
        <v>0.00168</v>
      </c>
      <c r="S140" s="212">
        <v>0</v>
      </c>
      <c r="T140" s="213">
        <f>S140*H140</f>
        <v>0</v>
      </c>
      <c r="AR140" s="15" t="s">
        <v>397</v>
      </c>
      <c r="AT140" s="15" t="s">
        <v>134</v>
      </c>
      <c r="AU140" s="15" t="s">
        <v>78</v>
      </c>
      <c r="AY140" s="15" t="s">
        <v>130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76</v>
      </c>
      <c r="BK140" s="214">
        <f>ROUND(I140*H140,2)</f>
        <v>0</v>
      </c>
      <c r="BL140" s="15" t="s">
        <v>397</v>
      </c>
      <c r="BM140" s="15" t="s">
        <v>1461</v>
      </c>
    </row>
    <row r="141" spans="2:47" s="1" customFormat="1" ht="12">
      <c r="B141" s="36"/>
      <c r="C141" s="37"/>
      <c r="D141" s="215" t="s">
        <v>141</v>
      </c>
      <c r="E141" s="37"/>
      <c r="F141" s="216" t="s">
        <v>1462</v>
      </c>
      <c r="G141" s="37"/>
      <c r="H141" s="37"/>
      <c r="I141" s="129"/>
      <c r="J141" s="37"/>
      <c r="K141" s="37"/>
      <c r="L141" s="41"/>
      <c r="M141" s="217"/>
      <c r="N141" s="77"/>
      <c r="O141" s="77"/>
      <c r="P141" s="77"/>
      <c r="Q141" s="77"/>
      <c r="R141" s="77"/>
      <c r="S141" s="77"/>
      <c r="T141" s="78"/>
      <c r="AT141" s="15" t="s">
        <v>141</v>
      </c>
      <c r="AU141" s="15" t="s">
        <v>78</v>
      </c>
    </row>
    <row r="142" spans="2:65" s="1" customFormat="1" ht="16.5" customHeight="1">
      <c r="B142" s="36"/>
      <c r="C142" s="203" t="s">
        <v>558</v>
      </c>
      <c r="D142" s="203" t="s">
        <v>134</v>
      </c>
      <c r="E142" s="204" t="s">
        <v>1355</v>
      </c>
      <c r="F142" s="205" t="s">
        <v>1356</v>
      </c>
      <c r="G142" s="206" t="s">
        <v>173</v>
      </c>
      <c r="H142" s="207">
        <v>0.028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1463</v>
      </c>
    </row>
    <row r="143" spans="2:47" s="1" customFormat="1" ht="12">
      <c r="B143" s="36"/>
      <c r="C143" s="37"/>
      <c r="D143" s="215" t="s">
        <v>141</v>
      </c>
      <c r="E143" s="37"/>
      <c r="F143" s="216" t="s">
        <v>1358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pans="2:65" s="1" customFormat="1" ht="16.5" customHeight="1">
      <c r="B144" s="36"/>
      <c r="C144" s="203" t="s">
        <v>408</v>
      </c>
      <c r="D144" s="203" t="s">
        <v>134</v>
      </c>
      <c r="E144" s="204" t="s">
        <v>1359</v>
      </c>
      <c r="F144" s="205" t="s">
        <v>1360</v>
      </c>
      <c r="G144" s="206" t="s">
        <v>173</v>
      </c>
      <c r="H144" s="207">
        <v>0.028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1464</v>
      </c>
    </row>
    <row r="145" spans="2:47" s="1" customFormat="1" ht="12">
      <c r="B145" s="36"/>
      <c r="C145" s="37"/>
      <c r="D145" s="215" t="s">
        <v>141</v>
      </c>
      <c r="E145" s="37"/>
      <c r="F145" s="216" t="s">
        <v>1362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pans="2:65" s="1" customFormat="1" ht="16.5" customHeight="1">
      <c r="B146" s="36"/>
      <c r="C146" s="203" t="s">
        <v>569</v>
      </c>
      <c r="D146" s="203" t="s">
        <v>134</v>
      </c>
      <c r="E146" s="204" t="s">
        <v>1363</v>
      </c>
      <c r="F146" s="205" t="s">
        <v>1364</v>
      </c>
      <c r="G146" s="206" t="s">
        <v>173</v>
      </c>
      <c r="H146" s="207">
        <v>0.028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397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397</v>
      </c>
      <c r="BM146" s="15" t="s">
        <v>1465</v>
      </c>
    </row>
    <row r="147" spans="2:47" s="1" customFormat="1" ht="12">
      <c r="B147" s="36"/>
      <c r="C147" s="37"/>
      <c r="D147" s="215" t="s">
        <v>141</v>
      </c>
      <c r="E147" s="37"/>
      <c r="F147" s="216" t="s">
        <v>1366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pans="2:63" s="10" customFormat="1" ht="22.8" customHeight="1">
      <c r="B148" s="187"/>
      <c r="C148" s="188"/>
      <c r="D148" s="189" t="s">
        <v>67</v>
      </c>
      <c r="E148" s="201" t="s">
        <v>686</v>
      </c>
      <c r="F148" s="201" t="s">
        <v>687</v>
      </c>
      <c r="G148" s="188"/>
      <c r="H148" s="188"/>
      <c r="I148" s="191"/>
      <c r="J148" s="202">
        <f>BK148</f>
        <v>0</v>
      </c>
      <c r="K148" s="188"/>
      <c r="L148" s="193"/>
      <c r="M148" s="194"/>
      <c r="N148" s="195"/>
      <c r="O148" s="195"/>
      <c r="P148" s="196">
        <f>SUM(P149:P162)</f>
        <v>0</v>
      </c>
      <c r="Q148" s="195"/>
      <c r="R148" s="196">
        <f>SUM(R149:R162)</f>
        <v>0.0106056</v>
      </c>
      <c r="S148" s="195"/>
      <c r="T148" s="197">
        <f>SUM(T149:T162)</f>
        <v>0</v>
      </c>
      <c r="AR148" s="198" t="s">
        <v>78</v>
      </c>
      <c r="AT148" s="199" t="s">
        <v>67</v>
      </c>
      <c r="AU148" s="199" t="s">
        <v>76</v>
      </c>
      <c r="AY148" s="198" t="s">
        <v>130</v>
      </c>
      <c r="BK148" s="200">
        <f>SUM(BK149:BK162)</f>
        <v>0</v>
      </c>
    </row>
    <row r="149" spans="2:65" s="1" customFormat="1" ht="16.5" customHeight="1">
      <c r="B149" s="36"/>
      <c r="C149" s="203" t="s">
        <v>183</v>
      </c>
      <c r="D149" s="203" t="s">
        <v>134</v>
      </c>
      <c r="E149" s="204" t="s">
        <v>936</v>
      </c>
      <c r="F149" s="205" t="s">
        <v>937</v>
      </c>
      <c r="G149" s="206" t="s">
        <v>186</v>
      </c>
      <c r="H149" s="207">
        <v>26.88</v>
      </c>
      <c r="I149" s="208"/>
      <c r="J149" s="209">
        <f>ROUND(I149*H149,2)</f>
        <v>0</v>
      </c>
      <c r="K149" s="205" t="s">
        <v>138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2E-05</v>
      </c>
      <c r="R149" s="212">
        <f>Q149*H149</f>
        <v>0.0005376000000000001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1466</v>
      </c>
    </row>
    <row r="150" spans="2:47" s="1" customFormat="1" ht="12">
      <c r="B150" s="36"/>
      <c r="C150" s="37"/>
      <c r="D150" s="215" t="s">
        <v>141</v>
      </c>
      <c r="E150" s="37"/>
      <c r="F150" s="216" t="s">
        <v>939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pans="2:51" s="11" customFormat="1" ht="12">
      <c r="B151" s="231"/>
      <c r="C151" s="232"/>
      <c r="D151" s="215" t="s">
        <v>189</v>
      </c>
      <c r="E151" s="233" t="s">
        <v>1</v>
      </c>
      <c r="F151" s="234" t="s">
        <v>1467</v>
      </c>
      <c r="G151" s="232"/>
      <c r="H151" s="235">
        <v>26.88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189</v>
      </c>
      <c r="AU151" s="241" t="s">
        <v>78</v>
      </c>
      <c r="AV151" s="11" t="s">
        <v>78</v>
      </c>
      <c r="AW151" s="11" t="s">
        <v>31</v>
      </c>
      <c r="AX151" s="11" t="s">
        <v>76</v>
      </c>
      <c r="AY151" s="241" t="s">
        <v>130</v>
      </c>
    </row>
    <row r="152" spans="2:65" s="1" customFormat="1" ht="16.5" customHeight="1">
      <c r="B152" s="36"/>
      <c r="C152" s="203" t="s">
        <v>397</v>
      </c>
      <c r="D152" s="203" t="s">
        <v>134</v>
      </c>
      <c r="E152" s="204" t="s">
        <v>941</v>
      </c>
      <c r="F152" s="205" t="s">
        <v>942</v>
      </c>
      <c r="G152" s="206" t="s">
        <v>186</v>
      </c>
      <c r="H152" s="207">
        <v>53.76</v>
      </c>
      <c r="I152" s="208"/>
      <c r="J152" s="209">
        <f>ROUND(I152*H152,2)</f>
        <v>0</v>
      </c>
      <c r="K152" s="205" t="s">
        <v>138</v>
      </c>
      <c r="L152" s="41"/>
      <c r="M152" s="210" t="s">
        <v>1</v>
      </c>
      <c r="N152" s="211" t="s">
        <v>39</v>
      </c>
      <c r="O152" s="77"/>
      <c r="P152" s="212">
        <f>O152*H152</f>
        <v>0</v>
      </c>
      <c r="Q152" s="212">
        <v>0.00012</v>
      </c>
      <c r="R152" s="212">
        <f>Q152*H152</f>
        <v>0.0064512</v>
      </c>
      <c r="S152" s="212">
        <v>0</v>
      </c>
      <c r="T152" s="213">
        <f>S152*H152</f>
        <v>0</v>
      </c>
      <c r="AR152" s="15" t="s">
        <v>397</v>
      </c>
      <c r="AT152" s="15" t="s">
        <v>134</v>
      </c>
      <c r="AU152" s="15" t="s">
        <v>78</v>
      </c>
      <c r="AY152" s="15" t="s">
        <v>130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76</v>
      </c>
      <c r="BK152" s="214">
        <f>ROUND(I152*H152,2)</f>
        <v>0</v>
      </c>
      <c r="BL152" s="15" t="s">
        <v>397</v>
      </c>
      <c r="BM152" s="15" t="s">
        <v>1468</v>
      </c>
    </row>
    <row r="153" spans="2:47" s="1" customFormat="1" ht="12">
      <c r="B153" s="36"/>
      <c r="C153" s="37"/>
      <c r="D153" s="215" t="s">
        <v>141</v>
      </c>
      <c r="E153" s="37"/>
      <c r="F153" s="216" t="s">
        <v>944</v>
      </c>
      <c r="G153" s="37"/>
      <c r="H153" s="37"/>
      <c r="I153" s="129"/>
      <c r="J153" s="37"/>
      <c r="K153" s="37"/>
      <c r="L153" s="41"/>
      <c r="M153" s="217"/>
      <c r="N153" s="77"/>
      <c r="O153" s="77"/>
      <c r="P153" s="77"/>
      <c r="Q153" s="77"/>
      <c r="R153" s="77"/>
      <c r="S153" s="77"/>
      <c r="T153" s="78"/>
      <c r="AT153" s="15" t="s">
        <v>141</v>
      </c>
      <c r="AU153" s="15" t="s">
        <v>78</v>
      </c>
    </row>
    <row r="154" spans="2:51" s="11" customFormat="1" ht="12">
      <c r="B154" s="231"/>
      <c r="C154" s="232"/>
      <c r="D154" s="215" t="s">
        <v>189</v>
      </c>
      <c r="E154" s="232"/>
      <c r="F154" s="234" t="s">
        <v>1469</v>
      </c>
      <c r="G154" s="232"/>
      <c r="H154" s="235">
        <v>53.76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189</v>
      </c>
      <c r="AU154" s="241" t="s">
        <v>78</v>
      </c>
      <c r="AV154" s="11" t="s">
        <v>78</v>
      </c>
      <c r="AW154" s="11" t="s">
        <v>4</v>
      </c>
      <c r="AX154" s="11" t="s">
        <v>76</v>
      </c>
      <c r="AY154" s="241" t="s">
        <v>130</v>
      </c>
    </row>
    <row r="155" spans="2:65" s="1" customFormat="1" ht="16.5" customHeight="1">
      <c r="B155" s="36"/>
      <c r="C155" s="203" t="s">
        <v>8</v>
      </c>
      <c r="D155" s="203" t="s">
        <v>134</v>
      </c>
      <c r="E155" s="204" t="s">
        <v>1470</v>
      </c>
      <c r="F155" s="205" t="s">
        <v>1471</v>
      </c>
      <c r="G155" s="206" t="s">
        <v>186</v>
      </c>
      <c r="H155" s="207">
        <v>26.88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0.00011</v>
      </c>
      <c r="R155" s="212">
        <f>Q155*H155</f>
        <v>0.0029568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1472</v>
      </c>
    </row>
    <row r="156" spans="2:47" s="1" customFormat="1" ht="12">
      <c r="B156" s="36"/>
      <c r="C156" s="37"/>
      <c r="D156" s="215" t="s">
        <v>141</v>
      </c>
      <c r="E156" s="37"/>
      <c r="F156" s="216" t="s">
        <v>1473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pans="2:65" s="1" customFormat="1" ht="16.5" customHeight="1">
      <c r="B157" s="36"/>
      <c r="C157" s="203" t="s">
        <v>229</v>
      </c>
      <c r="D157" s="203" t="s">
        <v>134</v>
      </c>
      <c r="E157" s="204" t="s">
        <v>705</v>
      </c>
      <c r="F157" s="205" t="s">
        <v>706</v>
      </c>
      <c r="G157" s="206" t="s">
        <v>186</v>
      </c>
      <c r="H157" s="207">
        <v>3</v>
      </c>
      <c r="I157" s="208"/>
      <c r="J157" s="209">
        <f>ROUND(I157*H157,2)</f>
        <v>0</v>
      </c>
      <c r="K157" s="205" t="s">
        <v>138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8E-05</v>
      </c>
      <c r="R157" s="212">
        <f>Q157*H157</f>
        <v>0.00024000000000000003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1474</v>
      </c>
    </row>
    <row r="158" spans="2:47" s="1" customFormat="1" ht="12">
      <c r="B158" s="36"/>
      <c r="C158" s="37"/>
      <c r="D158" s="215" t="s">
        <v>141</v>
      </c>
      <c r="E158" s="37"/>
      <c r="F158" s="216" t="s">
        <v>708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pans="2:51" s="11" customFormat="1" ht="12">
      <c r="B159" s="231"/>
      <c r="C159" s="232"/>
      <c r="D159" s="215" t="s">
        <v>189</v>
      </c>
      <c r="E159" s="233" t="s">
        <v>1</v>
      </c>
      <c r="F159" s="234" t="s">
        <v>1475</v>
      </c>
      <c r="G159" s="232"/>
      <c r="H159" s="235">
        <v>3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189</v>
      </c>
      <c r="AU159" s="241" t="s">
        <v>78</v>
      </c>
      <c r="AV159" s="11" t="s">
        <v>78</v>
      </c>
      <c r="AW159" s="11" t="s">
        <v>31</v>
      </c>
      <c r="AX159" s="11" t="s">
        <v>76</v>
      </c>
      <c r="AY159" s="241" t="s">
        <v>130</v>
      </c>
    </row>
    <row r="160" spans="2:65" s="1" customFormat="1" ht="16.5" customHeight="1">
      <c r="B160" s="36"/>
      <c r="C160" s="203" t="s">
        <v>236</v>
      </c>
      <c r="D160" s="203" t="s">
        <v>134</v>
      </c>
      <c r="E160" s="204" t="s">
        <v>1476</v>
      </c>
      <c r="F160" s="205" t="s">
        <v>1477</v>
      </c>
      <c r="G160" s="206" t="s">
        <v>186</v>
      </c>
      <c r="H160" s="207">
        <v>3</v>
      </c>
      <c r="I160" s="208"/>
      <c r="J160" s="209">
        <f>ROUND(I160*H160,2)</f>
        <v>0</v>
      </c>
      <c r="K160" s="205" t="s">
        <v>138</v>
      </c>
      <c r="L160" s="41"/>
      <c r="M160" s="210" t="s">
        <v>1</v>
      </c>
      <c r="N160" s="211" t="s">
        <v>39</v>
      </c>
      <c r="O160" s="77"/>
      <c r="P160" s="212">
        <f>O160*H160</f>
        <v>0</v>
      </c>
      <c r="Q160" s="212">
        <v>0.00014</v>
      </c>
      <c r="R160" s="212">
        <f>Q160*H160</f>
        <v>0.00041999999999999996</v>
      </c>
      <c r="S160" s="212">
        <v>0</v>
      </c>
      <c r="T160" s="213">
        <f>S160*H160</f>
        <v>0</v>
      </c>
      <c r="AR160" s="15" t="s">
        <v>397</v>
      </c>
      <c r="AT160" s="15" t="s">
        <v>134</v>
      </c>
      <c r="AU160" s="15" t="s">
        <v>78</v>
      </c>
      <c r="AY160" s="15" t="s">
        <v>130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397</v>
      </c>
      <c r="BM160" s="15" t="s">
        <v>1478</v>
      </c>
    </row>
    <row r="161" spans="2:47" s="1" customFormat="1" ht="12">
      <c r="B161" s="36"/>
      <c r="C161" s="37"/>
      <c r="D161" s="215" t="s">
        <v>141</v>
      </c>
      <c r="E161" s="37"/>
      <c r="F161" s="216" t="s">
        <v>1479</v>
      </c>
      <c r="G161" s="37"/>
      <c r="H161" s="37"/>
      <c r="I161" s="129"/>
      <c r="J161" s="37"/>
      <c r="K161" s="37"/>
      <c r="L161" s="41"/>
      <c r="M161" s="217"/>
      <c r="N161" s="77"/>
      <c r="O161" s="77"/>
      <c r="P161" s="77"/>
      <c r="Q161" s="77"/>
      <c r="R161" s="77"/>
      <c r="S161" s="77"/>
      <c r="T161" s="78"/>
      <c r="AT161" s="15" t="s">
        <v>141</v>
      </c>
      <c r="AU161" s="15" t="s">
        <v>78</v>
      </c>
    </row>
    <row r="162" spans="2:51" s="11" customFormat="1" ht="12">
      <c r="B162" s="231"/>
      <c r="C162" s="232"/>
      <c r="D162" s="215" t="s">
        <v>189</v>
      </c>
      <c r="E162" s="233" t="s">
        <v>1</v>
      </c>
      <c r="F162" s="234" t="s">
        <v>1480</v>
      </c>
      <c r="G162" s="232"/>
      <c r="H162" s="235">
        <v>3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189</v>
      </c>
      <c r="AU162" s="241" t="s">
        <v>78</v>
      </c>
      <c r="AV162" s="11" t="s">
        <v>78</v>
      </c>
      <c r="AW162" s="11" t="s">
        <v>31</v>
      </c>
      <c r="AX162" s="11" t="s">
        <v>76</v>
      </c>
      <c r="AY162" s="241" t="s">
        <v>130</v>
      </c>
    </row>
    <row r="163" spans="2:63" s="10" customFormat="1" ht="22.8" customHeight="1">
      <c r="B163" s="187"/>
      <c r="C163" s="188"/>
      <c r="D163" s="189" t="s">
        <v>67</v>
      </c>
      <c r="E163" s="201" t="s">
        <v>719</v>
      </c>
      <c r="F163" s="201" t="s">
        <v>720</v>
      </c>
      <c r="G163" s="188"/>
      <c r="H163" s="188"/>
      <c r="I163" s="191"/>
      <c r="J163" s="202">
        <f>BK163</f>
        <v>0</v>
      </c>
      <c r="K163" s="188"/>
      <c r="L163" s="193"/>
      <c r="M163" s="194"/>
      <c r="N163" s="195"/>
      <c r="O163" s="195"/>
      <c r="P163" s="196">
        <f>SUM(P164:P177)</f>
        <v>0</v>
      </c>
      <c r="Q163" s="195"/>
      <c r="R163" s="196">
        <f>SUM(R164:R177)</f>
        <v>1.0064703499999998</v>
      </c>
      <c r="S163" s="195"/>
      <c r="T163" s="197">
        <f>SUM(T164:T177)</f>
        <v>0.03041025</v>
      </c>
      <c r="AR163" s="198" t="s">
        <v>78</v>
      </c>
      <c r="AT163" s="199" t="s">
        <v>67</v>
      </c>
      <c r="AU163" s="199" t="s">
        <v>76</v>
      </c>
      <c r="AY163" s="198" t="s">
        <v>130</v>
      </c>
      <c r="BK163" s="200">
        <f>SUM(BK164:BK177)</f>
        <v>0</v>
      </c>
    </row>
    <row r="164" spans="2:65" s="1" customFormat="1" ht="16.5" customHeight="1">
      <c r="B164" s="36"/>
      <c r="C164" s="203" t="s">
        <v>255</v>
      </c>
      <c r="D164" s="203" t="s">
        <v>134</v>
      </c>
      <c r="E164" s="204" t="s">
        <v>955</v>
      </c>
      <c r="F164" s="205" t="s">
        <v>956</v>
      </c>
      <c r="G164" s="206" t="s">
        <v>186</v>
      </c>
      <c r="H164" s="207">
        <v>202.735</v>
      </c>
      <c r="I164" s="208"/>
      <c r="J164" s="209">
        <f>ROUND(I164*H164,2)</f>
        <v>0</v>
      </c>
      <c r="K164" s="205" t="s">
        <v>138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0.00015</v>
      </c>
      <c r="T164" s="213">
        <f>S164*H164</f>
        <v>0.03041025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1481</v>
      </c>
    </row>
    <row r="165" spans="2:47" s="1" customFormat="1" ht="12">
      <c r="B165" s="36"/>
      <c r="C165" s="37"/>
      <c r="D165" s="215" t="s">
        <v>141</v>
      </c>
      <c r="E165" s="37"/>
      <c r="F165" s="216" t="s">
        <v>958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pans="2:51" s="11" customFormat="1" ht="12">
      <c r="B166" s="231"/>
      <c r="C166" s="232"/>
      <c r="D166" s="215" t="s">
        <v>189</v>
      </c>
      <c r="E166" s="233" t="s">
        <v>1</v>
      </c>
      <c r="F166" s="234" t="s">
        <v>1482</v>
      </c>
      <c r="G166" s="232"/>
      <c r="H166" s="235">
        <v>202.735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189</v>
      </c>
      <c r="AU166" s="241" t="s">
        <v>78</v>
      </c>
      <c r="AV166" s="11" t="s">
        <v>78</v>
      </c>
      <c r="AW166" s="11" t="s">
        <v>31</v>
      </c>
      <c r="AX166" s="11" t="s">
        <v>76</v>
      </c>
      <c r="AY166" s="241" t="s">
        <v>130</v>
      </c>
    </row>
    <row r="167" spans="2:65" s="1" customFormat="1" ht="16.5" customHeight="1">
      <c r="B167" s="36"/>
      <c r="C167" s="203" t="s">
        <v>201</v>
      </c>
      <c r="D167" s="203" t="s">
        <v>134</v>
      </c>
      <c r="E167" s="204" t="s">
        <v>1483</v>
      </c>
      <c r="F167" s="205" t="s">
        <v>1484</v>
      </c>
      <c r="G167" s="206" t="s">
        <v>186</v>
      </c>
      <c r="H167" s="207">
        <v>202.735</v>
      </c>
      <c r="I167" s="208"/>
      <c r="J167" s="209">
        <f>ROUND(I167*H167,2)</f>
        <v>0</v>
      </c>
      <c r="K167" s="205" t="s">
        <v>138</v>
      </c>
      <c r="L167" s="41"/>
      <c r="M167" s="210" t="s">
        <v>1</v>
      </c>
      <c r="N167" s="211" t="s">
        <v>39</v>
      </c>
      <c r="O167" s="77"/>
      <c r="P167" s="212">
        <f>O167*H167</f>
        <v>0</v>
      </c>
      <c r="Q167" s="212">
        <v>0.0045</v>
      </c>
      <c r="R167" s="212">
        <f>Q167*H167</f>
        <v>0.9123074999999999</v>
      </c>
      <c r="S167" s="212">
        <v>0</v>
      </c>
      <c r="T167" s="213">
        <f>S167*H167</f>
        <v>0</v>
      </c>
      <c r="AR167" s="15" t="s">
        <v>397</v>
      </c>
      <c r="AT167" s="15" t="s">
        <v>134</v>
      </c>
      <c r="AU167" s="15" t="s">
        <v>78</v>
      </c>
      <c r="AY167" s="15" t="s">
        <v>130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76</v>
      </c>
      <c r="BK167" s="214">
        <f>ROUND(I167*H167,2)</f>
        <v>0</v>
      </c>
      <c r="BL167" s="15" t="s">
        <v>397</v>
      </c>
      <c r="BM167" s="15" t="s">
        <v>1485</v>
      </c>
    </row>
    <row r="168" spans="2:47" s="1" customFormat="1" ht="12">
      <c r="B168" s="36"/>
      <c r="C168" s="37"/>
      <c r="D168" s="215" t="s">
        <v>141</v>
      </c>
      <c r="E168" s="37"/>
      <c r="F168" s="216" t="s">
        <v>1486</v>
      </c>
      <c r="G168" s="37"/>
      <c r="H168" s="37"/>
      <c r="I168" s="129"/>
      <c r="J168" s="37"/>
      <c r="K168" s="37"/>
      <c r="L168" s="41"/>
      <c r="M168" s="217"/>
      <c r="N168" s="77"/>
      <c r="O168" s="77"/>
      <c r="P168" s="77"/>
      <c r="Q168" s="77"/>
      <c r="R168" s="77"/>
      <c r="S168" s="77"/>
      <c r="T168" s="78"/>
      <c r="AT168" s="15" t="s">
        <v>141</v>
      </c>
      <c r="AU168" s="15" t="s">
        <v>78</v>
      </c>
    </row>
    <row r="169" spans="2:51" s="11" customFormat="1" ht="12">
      <c r="B169" s="231"/>
      <c r="C169" s="232"/>
      <c r="D169" s="215" t="s">
        <v>189</v>
      </c>
      <c r="E169" s="233" t="s">
        <v>1</v>
      </c>
      <c r="F169" s="234" t="s">
        <v>1482</v>
      </c>
      <c r="G169" s="232"/>
      <c r="H169" s="235">
        <v>202.735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189</v>
      </c>
      <c r="AU169" s="241" t="s">
        <v>78</v>
      </c>
      <c r="AV169" s="11" t="s">
        <v>78</v>
      </c>
      <c r="AW169" s="11" t="s">
        <v>31</v>
      </c>
      <c r="AX169" s="11" t="s">
        <v>76</v>
      </c>
      <c r="AY169" s="241" t="s">
        <v>130</v>
      </c>
    </row>
    <row r="170" spans="2:65" s="1" customFormat="1" ht="16.5" customHeight="1">
      <c r="B170" s="36"/>
      <c r="C170" s="203" t="s">
        <v>7</v>
      </c>
      <c r="D170" s="203" t="s">
        <v>134</v>
      </c>
      <c r="E170" s="204" t="s">
        <v>727</v>
      </c>
      <c r="F170" s="205" t="s">
        <v>728</v>
      </c>
      <c r="G170" s="206" t="s">
        <v>186</v>
      </c>
      <c r="H170" s="207">
        <v>202.735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0.0002</v>
      </c>
      <c r="R170" s="212">
        <f>Q170*H170</f>
        <v>0.04054700000000001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1487</v>
      </c>
    </row>
    <row r="171" spans="2:47" s="1" customFormat="1" ht="12">
      <c r="B171" s="36"/>
      <c r="C171" s="37"/>
      <c r="D171" s="215" t="s">
        <v>141</v>
      </c>
      <c r="E171" s="37"/>
      <c r="F171" s="216" t="s">
        <v>730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pans="2:51" s="11" customFormat="1" ht="12">
      <c r="B172" s="231"/>
      <c r="C172" s="232"/>
      <c r="D172" s="215" t="s">
        <v>189</v>
      </c>
      <c r="E172" s="233" t="s">
        <v>1</v>
      </c>
      <c r="F172" s="234" t="s">
        <v>1482</v>
      </c>
      <c r="G172" s="232"/>
      <c r="H172" s="235">
        <v>202.735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189</v>
      </c>
      <c r="AU172" s="241" t="s">
        <v>78</v>
      </c>
      <c r="AV172" s="11" t="s">
        <v>78</v>
      </c>
      <c r="AW172" s="11" t="s">
        <v>31</v>
      </c>
      <c r="AX172" s="11" t="s">
        <v>76</v>
      </c>
      <c r="AY172" s="241" t="s">
        <v>130</v>
      </c>
    </row>
    <row r="173" spans="2:65" s="1" customFormat="1" ht="16.5" customHeight="1">
      <c r="B173" s="36"/>
      <c r="C173" s="203" t="s">
        <v>533</v>
      </c>
      <c r="D173" s="203" t="s">
        <v>134</v>
      </c>
      <c r="E173" s="204" t="s">
        <v>977</v>
      </c>
      <c r="F173" s="205" t="s">
        <v>978</v>
      </c>
      <c r="G173" s="206" t="s">
        <v>186</v>
      </c>
      <c r="H173" s="207">
        <v>202.735</v>
      </c>
      <c r="I173" s="208"/>
      <c r="J173" s="209">
        <f>ROUND(I173*H173,2)</f>
        <v>0</v>
      </c>
      <c r="K173" s="205" t="s">
        <v>138</v>
      </c>
      <c r="L173" s="41"/>
      <c r="M173" s="210" t="s">
        <v>1</v>
      </c>
      <c r="N173" s="211" t="s">
        <v>39</v>
      </c>
      <c r="O173" s="77"/>
      <c r="P173" s="212">
        <f>O173*H173</f>
        <v>0</v>
      </c>
      <c r="Q173" s="212">
        <v>0.00026</v>
      </c>
      <c r="R173" s="212">
        <f>Q173*H173</f>
        <v>0.0527111</v>
      </c>
      <c r="S173" s="212">
        <v>0</v>
      </c>
      <c r="T173" s="213">
        <f>S173*H173</f>
        <v>0</v>
      </c>
      <c r="AR173" s="15" t="s">
        <v>397</v>
      </c>
      <c r="AT173" s="15" t="s">
        <v>134</v>
      </c>
      <c r="AU173" s="15" t="s">
        <v>78</v>
      </c>
      <c r="AY173" s="15" t="s">
        <v>130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76</v>
      </c>
      <c r="BK173" s="214">
        <f>ROUND(I173*H173,2)</f>
        <v>0</v>
      </c>
      <c r="BL173" s="15" t="s">
        <v>397</v>
      </c>
      <c r="BM173" s="15" t="s">
        <v>1488</v>
      </c>
    </row>
    <row r="174" spans="2:47" s="1" customFormat="1" ht="12">
      <c r="B174" s="36"/>
      <c r="C174" s="37"/>
      <c r="D174" s="215" t="s">
        <v>141</v>
      </c>
      <c r="E174" s="37"/>
      <c r="F174" s="216" t="s">
        <v>980</v>
      </c>
      <c r="G174" s="37"/>
      <c r="H174" s="37"/>
      <c r="I174" s="129"/>
      <c r="J174" s="37"/>
      <c r="K174" s="37"/>
      <c r="L174" s="41"/>
      <c r="M174" s="217"/>
      <c r="N174" s="77"/>
      <c r="O174" s="77"/>
      <c r="P174" s="77"/>
      <c r="Q174" s="77"/>
      <c r="R174" s="77"/>
      <c r="S174" s="77"/>
      <c r="T174" s="78"/>
      <c r="AT174" s="15" t="s">
        <v>141</v>
      </c>
      <c r="AU174" s="15" t="s">
        <v>78</v>
      </c>
    </row>
    <row r="175" spans="2:51" s="11" customFormat="1" ht="12">
      <c r="B175" s="231"/>
      <c r="C175" s="232"/>
      <c r="D175" s="215" t="s">
        <v>189</v>
      </c>
      <c r="E175" s="233" t="s">
        <v>1</v>
      </c>
      <c r="F175" s="234" t="s">
        <v>1482</v>
      </c>
      <c r="G175" s="232"/>
      <c r="H175" s="235">
        <v>202.735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189</v>
      </c>
      <c r="AU175" s="241" t="s">
        <v>78</v>
      </c>
      <c r="AV175" s="11" t="s">
        <v>78</v>
      </c>
      <c r="AW175" s="11" t="s">
        <v>31</v>
      </c>
      <c r="AX175" s="11" t="s">
        <v>76</v>
      </c>
      <c r="AY175" s="241" t="s">
        <v>130</v>
      </c>
    </row>
    <row r="176" spans="2:65" s="1" customFormat="1" ht="16.5" customHeight="1">
      <c r="B176" s="36"/>
      <c r="C176" s="203" t="s">
        <v>250</v>
      </c>
      <c r="D176" s="203" t="s">
        <v>134</v>
      </c>
      <c r="E176" s="204" t="s">
        <v>1489</v>
      </c>
      <c r="F176" s="205" t="s">
        <v>1490</v>
      </c>
      <c r="G176" s="206" t="s">
        <v>186</v>
      </c>
      <c r="H176" s="207">
        <v>90.475</v>
      </c>
      <c r="I176" s="208"/>
      <c r="J176" s="209">
        <f>ROUND(I176*H176,2)</f>
        <v>0</v>
      </c>
      <c r="K176" s="205" t="s">
        <v>138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1E-05</v>
      </c>
      <c r="R176" s="212">
        <f>Q176*H176</f>
        <v>0.0009047500000000001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1491</v>
      </c>
    </row>
    <row r="177" spans="2:47" s="1" customFormat="1" ht="12">
      <c r="B177" s="36"/>
      <c r="C177" s="37"/>
      <c r="D177" s="215" t="s">
        <v>141</v>
      </c>
      <c r="E177" s="37"/>
      <c r="F177" s="216" t="s">
        <v>1492</v>
      </c>
      <c r="G177" s="37"/>
      <c r="H177" s="37"/>
      <c r="I177" s="129"/>
      <c r="J177" s="37"/>
      <c r="K177" s="37"/>
      <c r="L177" s="41"/>
      <c r="M177" s="218"/>
      <c r="N177" s="219"/>
      <c r="O177" s="219"/>
      <c r="P177" s="219"/>
      <c r="Q177" s="219"/>
      <c r="R177" s="219"/>
      <c r="S177" s="219"/>
      <c r="T177" s="220"/>
      <c r="AT177" s="15" t="s">
        <v>141</v>
      </c>
      <c r="AU177" s="15" t="s">
        <v>78</v>
      </c>
    </row>
    <row r="178" spans="2:12" s="1" customFormat="1" ht="6.95" customHeight="1">
      <c r="B178" s="55"/>
      <c r="C178" s="56"/>
      <c r="D178" s="56"/>
      <c r="E178" s="56"/>
      <c r="F178" s="56"/>
      <c r="G178" s="56"/>
      <c r="H178" s="56"/>
      <c r="I178" s="153"/>
      <c r="J178" s="56"/>
      <c r="K178" s="56"/>
      <c r="L178" s="41"/>
    </row>
  </sheetData>
  <sheetProtection password="CAFF" sheet="1" objects="1" scenarios="1" formatColumns="0" formatRows="0" autoFilter="0"/>
  <autoFilter ref="C84:K17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93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1493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ROUND(J87,2)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ROUND((SUM(BE87:BE164)),2)</f>
        <v>0</v>
      </c>
      <c r="I33" s="142">
        <v>0.21</v>
      </c>
      <c r="J33" s="141">
        <f>ROUND(((SUM(BE87:BE164))*I33),2)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ROUND((SUM(BF87:BF164)),2)</f>
        <v>0</v>
      </c>
      <c r="I34" s="142">
        <v>0.15</v>
      </c>
      <c r="J34" s="141">
        <f>ROUND(((SUM(BF87:BF164))*I34),2)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ROUND((SUM(BG87:BG164)),2)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ROUND((SUM(BH87:BH164)),2)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ROUND((SUM(BI87:BI164)),2)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202005 - PTO - oprava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J87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J88</f>
        <v>0</v>
      </c>
      <c r="K60" s="164"/>
      <c r="L60" s="169"/>
    </row>
    <row r="61" spans="2:12" s="8" customFormat="1" ht="19.9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J89</f>
        <v>0</v>
      </c>
      <c r="K61" s="171"/>
      <c r="L61" s="176"/>
    </row>
    <row r="62" spans="2:12" s="8" customFormat="1" ht="19.9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J100</f>
        <v>0</v>
      </c>
      <c r="K62" s="171"/>
      <c r="L62" s="176"/>
    </row>
    <row r="63" spans="2:12" s="8" customFormat="1" ht="19.9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J111</f>
        <v>0</v>
      </c>
      <c r="K63" s="171"/>
      <c r="L63" s="176"/>
    </row>
    <row r="64" spans="2:12" s="8" customFormat="1" ht="19.9" customHeight="1">
      <c r="B64" s="170"/>
      <c r="C64" s="171"/>
      <c r="D64" s="172" t="s">
        <v>1003</v>
      </c>
      <c r="E64" s="173"/>
      <c r="F64" s="173"/>
      <c r="G64" s="173"/>
      <c r="H64" s="173"/>
      <c r="I64" s="174"/>
      <c r="J64" s="175">
        <f>J121</f>
        <v>0</v>
      </c>
      <c r="K64" s="171"/>
      <c r="L64" s="176"/>
    </row>
    <row r="65" spans="2:12" s="7" customFormat="1" ht="24.95" customHeight="1">
      <c r="B65" s="163"/>
      <c r="C65" s="164"/>
      <c r="D65" s="165" t="s">
        <v>158</v>
      </c>
      <c r="E65" s="166"/>
      <c r="F65" s="166"/>
      <c r="G65" s="166"/>
      <c r="H65" s="166"/>
      <c r="I65" s="167"/>
      <c r="J65" s="168">
        <f>J128</f>
        <v>0</v>
      </c>
      <c r="K65" s="164"/>
      <c r="L65" s="169"/>
    </row>
    <row r="66" spans="2:12" s="8" customFormat="1" ht="19.9" customHeight="1">
      <c r="B66" s="170"/>
      <c r="C66" s="171"/>
      <c r="D66" s="172" t="s">
        <v>163</v>
      </c>
      <c r="E66" s="173"/>
      <c r="F66" s="173"/>
      <c r="G66" s="173"/>
      <c r="H66" s="173"/>
      <c r="I66" s="174"/>
      <c r="J66" s="175">
        <f>J129</f>
        <v>0</v>
      </c>
      <c r="K66" s="171"/>
      <c r="L66" s="176"/>
    </row>
    <row r="67" spans="2:12" s="8" customFormat="1" ht="19.9" customHeight="1">
      <c r="B67" s="170"/>
      <c r="C67" s="171"/>
      <c r="D67" s="172" t="s">
        <v>165</v>
      </c>
      <c r="E67" s="173"/>
      <c r="F67" s="173"/>
      <c r="G67" s="173"/>
      <c r="H67" s="173"/>
      <c r="I67" s="174"/>
      <c r="J67" s="175">
        <f>J162</f>
        <v>0</v>
      </c>
      <c r="K67" s="171"/>
      <c r="L67" s="176"/>
    </row>
    <row r="68" spans="2:12" s="1" customFormat="1" ht="21.8" customHeight="1">
      <c r="B68" s="36"/>
      <c r="C68" s="37"/>
      <c r="D68" s="37"/>
      <c r="E68" s="37"/>
      <c r="F68" s="37"/>
      <c r="G68" s="37"/>
      <c r="H68" s="37"/>
      <c r="I68" s="129"/>
      <c r="J68" s="37"/>
      <c r="K68" s="37"/>
      <c r="L68" s="41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53"/>
      <c r="J69" s="56"/>
      <c r="K69" s="56"/>
      <c r="L69" s="41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56"/>
      <c r="J73" s="58"/>
      <c r="K73" s="58"/>
      <c r="L73" s="41"/>
    </row>
    <row r="74" spans="2:12" s="1" customFormat="1" ht="24.95" customHeight="1">
      <c r="B74" s="36"/>
      <c r="C74" s="21" t="s">
        <v>115</v>
      </c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6.95" customHeight="1">
      <c r="B75" s="36"/>
      <c r="C75" s="37"/>
      <c r="D75" s="37"/>
      <c r="E75" s="37"/>
      <c r="F75" s="37"/>
      <c r="G75" s="37"/>
      <c r="H75" s="37"/>
      <c r="I75" s="129"/>
      <c r="J75" s="37"/>
      <c r="K75" s="37"/>
      <c r="L75" s="41"/>
    </row>
    <row r="76" spans="2:12" s="1" customFormat="1" ht="12" customHeight="1">
      <c r="B76" s="36"/>
      <c r="C76" s="30" t="s">
        <v>16</v>
      </c>
      <c r="D76" s="37"/>
      <c r="E76" s="37"/>
      <c r="F76" s="37"/>
      <c r="G76" s="37"/>
      <c r="H76" s="37"/>
      <c r="I76" s="129"/>
      <c r="J76" s="37"/>
      <c r="K76" s="37"/>
      <c r="L76" s="41"/>
    </row>
    <row r="77" spans="2:12" s="1" customFormat="1" ht="16.5" customHeight="1">
      <c r="B77" s="36"/>
      <c r="C77" s="37"/>
      <c r="D77" s="37"/>
      <c r="E77" s="157" t="str">
        <f>E7</f>
        <v>Stavební úpravy - požadavky 2020</v>
      </c>
      <c r="F77" s="30"/>
      <c r="G77" s="30"/>
      <c r="H77" s="30"/>
      <c r="I77" s="129"/>
      <c r="J77" s="37"/>
      <c r="K77" s="37"/>
      <c r="L77" s="41"/>
    </row>
    <row r="78" spans="2:12" s="1" customFormat="1" ht="12" customHeight="1">
      <c r="B78" s="36"/>
      <c r="C78" s="30" t="s">
        <v>104</v>
      </c>
      <c r="D78" s="37"/>
      <c r="E78" s="37"/>
      <c r="F78" s="37"/>
      <c r="G78" s="37"/>
      <c r="H78" s="37"/>
      <c r="I78" s="129"/>
      <c r="J78" s="37"/>
      <c r="K78" s="37"/>
      <c r="L78" s="41"/>
    </row>
    <row r="79" spans="2:12" s="1" customFormat="1" ht="16.5" customHeight="1">
      <c r="B79" s="36"/>
      <c r="C79" s="37"/>
      <c r="D79" s="37"/>
      <c r="E79" s="62" t="str">
        <f>E9</f>
        <v>202005 - PTO - oprava</v>
      </c>
      <c r="F79" s="37"/>
      <c r="G79" s="37"/>
      <c r="H79" s="37"/>
      <c r="I79" s="129"/>
      <c r="J79" s="37"/>
      <c r="K79" s="37"/>
      <c r="L79" s="41"/>
    </row>
    <row r="80" spans="2:12" s="1" customFormat="1" ht="6.95" customHeight="1">
      <c r="B80" s="36"/>
      <c r="C80" s="37"/>
      <c r="D80" s="37"/>
      <c r="E80" s="37"/>
      <c r="F80" s="37"/>
      <c r="G80" s="37"/>
      <c r="H80" s="37"/>
      <c r="I80" s="129"/>
      <c r="J80" s="37"/>
      <c r="K80" s="37"/>
      <c r="L80" s="41"/>
    </row>
    <row r="81" spans="2:12" s="1" customFormat="1" ht="12" customHeight="1">
      <c r="B81" s="36"/>
      <c r="C81" s="30" t="s">
        <v>20</v>
      </c>
      <c r="D81" s="37"/>
      <c r="E81" s="37"/>
      <c r="F81" s="25" t="str">
        <f>F12</f>
        <v>Šimkova ul.</v>
      </c>
      <c r="G81" s="37"/>
      <c r="H81" s="37"/>
      <c r="I81" s="131" t="s">
        <v>22</v>
      </c>
      <c r="J81" s="65" t="str">
        <f>IF(J12="","",J12)</f>
        <v>20. 4. 2020</v>
      </c>
      <c r="K81" s="37"/>
      <c r="L81" s="41"/>
    </row>
    <row r="82" spans="2:12" s="1" customFormat="1" ht="6.95" customHeight="1">
      <c r="B82" s="36"/>
      <c r="C82" s="37"/>
      <c r="D82" s="37"/>
      <c r="E82" s="37"/>
      <c r="F82" s="37"/>
      <c r="G82" s="37"/>
      <c r="H82" s="37"/>
      <c r="I82" s="129"/>
      <c r="J82" s="37"/>
      <c r="K82" s="37"/>
      <c r="L82" s="41"/>
    </row>
    <row r="83" spans="2:12" s="1" customFormat="1" ht="13.65" customHeight="1">
      <c r="B83" s="36"/>
      <c r="C83" s="30" t="s">
        <v>24</v>
      </c>
      <c r="D83" s="37"/>
      <c r="E83" s="37"/>
      <c r="F83" s="25" t="str">
        <f>E15</f>
        <v xml:space="preserve"> </v>
      </c>
      <c r="G83" s="37"/>
      <c r="H83" s="37"/>
      <c r="I83" s="131" t="s">
        <v>30</v>
      </c>
      <c r="J83" s="34" t="str">
        <f>E21</f>
        <v xml:space="preserve"> </v>
      </c>
      <c r="K83" s="37"/>
      <c r="L83" s="41"/>
    </row>
    <row r="84" spans="2:12" s="1" customFormat="1" ht="13.65" customHeight="1">
      <c r="B84" s="36"/>
      <c r="C84" s="30" t="s">
        <v>28</v>
      </c>
      <c r="D84" s="37"/>
      <c r="E84" s="37"/>
      <c r="F84" s="25" t="str">
        <f>IF(E18="","",E18)</f>
        <v>Vyplň údaj</v>
      </c>
      <c r="G84" s="37"/>
      <c r="H84" s="37"/>
      <c r="I84" s="131" t="s">
        <v>32</v>
      </c>
      <c r="J84" s="34" t="str">
        <f>E24</f>
        <v xml:space="preserve"> </v>
      </c>
      <c r="K84" s="37"/>
      <c r="L84" s="41"/>
    </row>
    <row r="85" spans="2:12" s="1" customFormat="1" ht="10.3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pans="2:20" s="9" customFormat="1" ht="29.25" customHeight="1">
      <c r="B86" s="177"/>
      <c r="C86" s="178" t="s">
        <v>116</v>
      </c>
      <c r="D86" s="179" t="s">
        <v>53</v>
      </c>
      <c r="E86" s="179" t="s">
        <v>49</v>
      </c>
      <c r="F86" s="179" t="s">
        <v>50</v>
      </c>
      <c r="G86" s="179" t="s">
        <v>117</v>
      </c>
      <c r="H86" s="179" t="s">
        <v>118</v>
      </c>
      <c r="I86" s="180" t="s">
        <v>119</v>
      </c>
      <c r="J86" s="179" t="s">
        <v>108</v>
      </c>
      <c r="K86" s="181" t="s">
        <v>120</v>
      </c>
      <c r="L86" s="182"/>
      <c r="M86" s="86" t="s">
        <v>1</v>
      </c>
      <c r="N86" s="87" t="s">
        <v>38</v>
      </c>
      <c r="O86" s="87" t="s">
        <v>121</v>
      </c>
      <c r="P86" s="87" t="s">
        <v>122</v>
      </c>
      <c r="Q86" s="87" t="s">
        <v>123</v>
      </c>
      <c r="R86" s="87" t="s">
        <v>124</v>
      </c>
      <c r="S86" s="87" t="s">
        <v>125</v>
      </c>
      <c r="T86" s="88" t="s">
        <v>126</v>
      </c>
    </row>
    <row r="87" spans="2:63" s="1" customFormat="1" ht="22.8" customHeight="1">
      <c r="B87" s="36"/>
      <c r="C87" s="93" t="s">
        <v>127</v>
      </c>
      <c r="D87" s="37"/>
      <c r="E87" s="37"/>
      <c r="F87" s="37"/>
      <c r="G87" s="37"/>
      <c r="H87" s="37"/>
      <c r="I87" s="129"/>
      <c r="J87" s="183">
        <f>BK87</f>
        <v>0</v>
      </c>
      <c r="K87" s="37"/>
      <c r="L87" s="41"/>
      <c r="M87" s="89"/>
      <c r="N87" s="90"/>
      <c r="O87" s="90"/>
      <c r="P87" s="184">
        <f>P88+P128</f>
        <v>0</v>
      </c>
      <c r="Q87" s="90"/>
      <c r="R87" s="184">
        <f>R88+R128</f>
        <v>2.40787124</v>
      </c>
      <c r="S87" s="90"/>
      <c r="T87" s="185">
        <f>T88+T128</f>
        <v>1.9747599999999998</v>
      </c>
      <c r="AT87" s="15" t="s">
        <v>67</v>
      </c>
      <c r="AU87" s="15" t="s">
        <v>110</v>
      </c>
      <c r="BK87" s="186">
        <f>BK88+BK128</f>
        <v>0</v>
      </c>
    </row>
    <row r="88" spans="2:63" s="10" customFormat="1" ht="25.9" customHeight="1">
      <c r="B88" s="187"/>
      <c r="C88" s="188"/>
      <c r="D88" s="189" t="s">
        <v>67</v>
      </c>
      <c r="E88" s="190" t="s">
        <v>167</v>
      </c>
      <c r="F88" s="190" t="s">
        <v>168</v>
      </c>
      <c r="G88" s="188"/>
      <c r="H88" s="188"/>
      <c r="I88" s="191"/>
      <c r="J88" s="192">
        <f>BK88</f>
        <v>0</v>
      </c>
      <c r="K88" s="188"/>
      <c r="L88" s="193"/>
      <c r="M88" s="194"/>
      <c r="N88" s="195"/>
      <c r="O88" s="195"/>
      <c r="P88" s="196">
        <f>P89+P100+P111+P121</f>
        <v>0</v>
      </c>
      <c r="Q88" s="195"/>
      <c r="R88" s="196">
        <f>R89+R100+R111+R121</f>
        <v>2.15264</v>
      </c>
      <c r="S88" s="195"/>
      <c r="T88" s="197">
        <f>T89+T100+T111+T121</f>
        <v>1.888</v>
      </c>
      <c r="AR88" s="198" t="s">
        <v>76</v>
      </c>
      <c r="AT88" s="199" t="s">
        <v>67</v>
      </c>
      <c r="AU88" s="199" t="s">
        <v>68</v>
      </c>
      <c r="AY88" s="198" t="s">
        <v>130</v>
      </c>
      <c r="BK88" s="200">
        <f>BK89+BK100+BK111+BK121</f>
        <v>0</v>
      </c>
    </row>
    <row r="89" spans="2:63" s="10" customFormat="1" ht="22.8" customHeight="1">
      <c r="B89" s="187"/>
      <c r="C89" s="188"/>
      <c r="D89" s="189" t="s">
        <v>67</v>
      </c>
      <c r="E89" s="201" t="s">
        <v>212</v>
      </c>
      <c r="F89" s="201" t="s">
        <v>213</v>
      </c>
      <c r="G89" s="188"/>
      <c r="H89" s="188"/>
      <c r="I89" s="191"/>
      <c r="J89" s="202">
        <f>BK89</f>
        <v>0</v>
      </c>
      <c r="K89" s="188"/>
      <c r="L89" s="193"/>
      <c r="M89" s="194"/>
      <c r="N89" s="195"/>
      <c r="O89" s="195"/>
      <c r="P89" s="196">
        <f>SUM(P90:P99)</f>
        <v>0</v>
      </c>
      <c r="Q89" s="195"/>
      <c r="R89" s="196">
        <f>SUM(R90:R99)</f>
        <v>2.15264</v>
      </c>
      <c r="S89" s="195"/>
      <c r="T89" s="197">
        <f>SUM(T90:T99)</f>
        <v>0</v>
      </c>
      <c r="AR89" s="198" t="s">
        <v>76</v>
      </c>
      <c r="AT89" s="199" t="s">
        <v>67</v>
      </c>
      <c r="AU89" s="199" t="s">
        <v>76</v>
      </c>
      <c r="AY89" s="198" t="s">
        <v>130</v>
      </c>
      <c r="BK89" s="200">
        <f>SUM(BK90:BK99)</f>
        <v>0</v>
      </c>
    </row>
    <row r="90" spans="2:65" s="1" customFormat="1" ht="16.5" customHeight="1">
      <c r="B90" s="36"/>
      <c r="C90" s="203" t="s">
        <v>212</v>
      </c>
      <c r="D90" s="203" t="s">
        <v>134</v>
      </c>
      <c r="E90" s="204" t="s">
        <v>1494</v>
      </c>
      <c r="F90" s="205" t="s">
        <v>1495</v>
      </c>
      <c r="G90" s="206" t="s">
        <v>186</v>
      </c>
      <c r="H90" s="207">
        <v>32</v>
      </c>
      <c r="I90" s="208"/>
      <c r="J90" s="209">
        <f>ROUND(I90*H90,2)</f>
        <v>0</v>
      </c>
      <c r="K90" s="205" t="s">
        <v>138</v>
      </c>
      <c r="L90" s="41"/>
      <c r="M90" s="210" t="s">
        <v>1</v>
      </c>
      <c r="N90" s="211" t="s">
        <v>39</v>
      </c>
      <c r="O90" s="77"/>
      <c r="P90" s="212">
        <f>O90*H90</f>
        <v>0</v>
      </c>
      <c r="Q90" s="212">
        <v>0.00571</v>
      </c>
      <c r="R90" s="212">
        <f>Q90*H90</f>
        <v>0.18272</v>
      </c>
      <c r="S90" s="212">
        <v>0</v>
      </c>
      <c r="T90" s="213">
        <f>S90*H90</f>
        <v>0</v>
      </c>
      <c r="AR90" s="15" t="s">
        <v>174</v>
      </c>
      <c r="AT90" s="15" t="s">
        <v>134</v>
      </c>
      <c r="AU90" s="15" t="s">
        <v>78</v>
      </c>
      <c r="AY90" s="15" t="s">
        <v>130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76</v>
      </c>
      <c r="BK90" s="214">
        <f>ROUND(I90*H90,2)</f>
        <v>0</v>
      </c>
      <c r="BL90" s="15" t="s">
        <v>174</v>
      </c>
      <c r="BM90" s="15" t="s">
        <v>1496</v>
      </c>
    </row>
    <row r="91" spans="2:47" s="1" customFormat="1" ht="12">
      <c r="B91" s="36"/>
      <c r="C91" s="37"/>
      <c r="D91" s="215" t="s">
        <v>141</v>
      </c>
      <c r="E91" s="37"/>
      <c r="F91" s="216" t="s">
        <v>1497</v>
      </c>
      <c r="G91" s="37"/>
      <c r="H91" s="37"/>
      <c r="I91" s="129"/>
      <c r="J91" s="37"/>
      <c r="K91" s="37"/>
      <c r="L91" s="41"/>
      <c r="M91" s="217"/>
      <c r="N91" s="77"/>
      <c r="O91" s="77"/>
      <c r="P91" s="77"/>
      <c r="Q91" s="77"/>
      <c r="R91" s="77"/>
      <c r="S91" s="77"/>
      <c r="T91" s="78"/>
      <c r="AT91" s="15" t="s">
        <v>141</v>
      </c>
      <c r="AU91" s="15" t="s">
        <v>78</v>
      </c>
    </row>
    <row r="92" spans="2:51" s="11" customFormat="1" ht="12">
      <c r="B92" s="231"/>
      <c r="C92" s="232"/>
      <c r="D92" s="215" t="s">
        <v>189</v>
      </c>
      <c r="E92" s="233" t="s">
        <v>1</v>
      </c>
      <c r="F92" s="234" t="s">
        <v>408</v>
      </c>
      <c r="G92" s="232"/>
      <c r="H92" s="235">
        <v>32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AT92" s="241" t="s">
        <v>189</v>
      </c>
      <c r="AU92" s="241" t="s">
        <v>78</v>
      </c>
      <c r="AV92" s="11" t="s">
        <v>78</v>
      </c>
      <c r="AW92" s="11" t="s">
        <v>31</v>
      </c>
      <c r="AX92" s="11" t="s">
        <v>76</v>
      </c>
      <c r="AY92" s="241" t="s">
        <v>130</v>
      </c>
    </row>
    <row r="93" spans="2:65" s="1" customFormat="1" ht="16.5" customHeight="1">
      <c r="B93" s="36"/>
      <c r="C93" s="203" t="s">
        <v>355</v>
      </c>
      <c r="D93" s="203" t="s">
        <v>134</v>
      </c>
      <c r="E93" s="204" t="s">
        <v>1498</v>
      </c>
      <c r="F93" s="205" t="s">
        <v>1499</v>
      </c>
      <c r="G93" s="206" t="s">
        <v>186</v>
      </c>
      <c r="H93" s="207">
        <v>32</v>
      </c>
      <c r="I93" s="208"/>
      <c r="J93" s="209">
        <f>ROUND(I93*H93,2)</f>
        <v>0</v>
      </c>
      <c r="K93" s="205" t="s">
        <v>138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0.02048</v>
      </c>
      <c r="R93" s="212">
        <f>Q93*H93</f>
        <v>0.65536</v>
      </c>
      <c r="S93" s="212">
        <v>0</v>
      </c>
      <c r="T93" s="213">
        <f>S93*H93</f>
        <v>0</v>
      </c>
      <c r="AR93" s="15" t="s">
        <v>174</v>
      </c>
      <c r="AT93" s="15" t="s">
        <v>134</v>
      </c>
      <c r="AU93" s="15" t="s">
        <v>78</v>
      </c>
      <c r="AY93" s="15" t="s">
        <v>130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174</v>
      </c>
      <c r="BM93" s="15" t="s">
        <v>1500</v>
      </c>
    </row>
    <row r="94" spans="2:47" s="1" customFormat="1" ht="12">
      <c r="B94" s="36"/>
      <c r="C94" s="37"/>
      <c r="D94" s="215" t="s">
        <v>141</v>
      </c>
      <c r="E94" s="37"/>
      <c r="F94" s="216" t="s">
        <v>1501</v>
      </c>
      <c r="G94" s="37"/>
      <c r="H94" s="37"/>
      <c r="I94" s="129"/>
      <c r="J94" s="37"/>
      <c r="K94" s="37"/>
      <c r="L94" s="41"/>
      <c r="M94" s="217"/>
      <c r="N94" s="77"/>
      <c r="O94" s="77"/>
      <c r="P94" s="77"/>
      <c r="Q94" s="77"/>
      <c r="R94" s="77"/>
      <c r="S94" s="77"/>
      <c r="T94" s="78"/>
      <c r="AT94" s="15" t="s">
        <v>141</v>
      </c>
      <c r="AU94" s="15" t="s">
        <v>78</v>
      </c>
    </row>
    <row r="95" spans="2:65" s="1" customFormat="1" ht="16.5" customHeight="1">
      <c r="B95" s="36"/>
      <c r="C95" s="203" t="s">
        <v>181</v>
      </c>
      <c r="D95" s="203" t="s">
        <v>134</v>
      </c>
      <c r="E95" s="204" t="s">
        <v>1502</v>
      </c>
      <c r="F95" s="205" t="s">
        <v>1503</v>
      </c>
      <c r="G95" s="206" t="s">
        <v>186</v>
      </c>
      <c r="H95" s="207">
        <v>64</v>
      </c>
      <c r="I95" s="208"/>
      <c r="J95" s="209">
        <f>ROUND(I95*H95,2)</f>
        <v>0</v>
      </c>
      <c r="K95" s="205" t="s">
        <v>138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0.0083</v>
      </c>
      <c r="R95" s="212">
        <f>Q95*H95</f>
        <v>0.5312</v>
      </c>
      <c r="S95" s="212">
        <v>0</v>
      </c>
      <c r="T95" s="213">
        <f>S95*H95</f>
        <v>0</v>
      </c>
      <c r="AR95" s="15" t="s">
        <v>174</v>
      </c>
      <c r="AT95" s="15" t="s">
        <v>134</v>
      </c>
      <c r="AU95" s="15" t="s">
        <v>78</v>
      </c>
      <c r="AY95" s="15" t="s">
        <v>130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174</v>
      </c>
      <c r="BM95" s="15" t="s">
        <v>1504</v>
      </c>
    </row>
    <row r="96" spans="2:47" s="1" customFormat="1" ht="12">
      <c r="B96" s="36"/>
      <c r="C96" s="37"/>
      <c r="D96" s="215" t="s">
        <v>141</v>
      </c>
      <c r="E96" s="37"/>
      <c r="F96" s="216" t="s">
        <v>1505</v>
      </c>
      <c r="G96" s="37"/>
      <c r="H96" s="37"/>
      <c r="I96" s="129"/>
      <c r="J96" s="37"/>
      <c r="K96" s="37"/>
      <c r="L96" s="41"/>
      <c r="M96" s="217"/>
      <c r="N96" s="77"/>
      <c r="O96" s="77"/>
      <c r="P96" s="77"/>
      <c r="Q96" s="77"/>
      <c r="R96" s="77"/>
      <c r="S96" s="77"/>
      <c r="T96" s="78"/>
      <c r="AT96" s="15" t="s">
        <v>141</v>
      </c>
      <c r="AU96" s="15" t="s">
        <v>78</v>
      </c>
    </row>
    <row r="97" spans="2:51" s="11" customFormat="1" ht="12">
      <c r="B97" s="231"/>
      <c r="C97" s="232"/>
      <c r="D97" s="215" t="s">
        <v>189</v>
      </c>
      <c r="E97" s="232"/>
      <c r="F97" s="234" t="s">
        <v>1506</v>
      </c>
      <c r="G97" s="232"/>
      <c r="H97" s="235">
        <v>64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189</v>
      </c>
      <c r="AU97" s="241" t="s">
        <v>78</v>
      </c>
      <c r="AV97" s="11" t="s">
        <v>78</v>
      </c>
      <c r="AW97" s="11" t="s">
        <v>4</v>
      </c>
      <c r="AX97" s="11" t="s">
        <v>76</v>
      </c>
      <c r="AY97" s="241" t="s">
        <v>130</v>
      </c>
    </row>
    <row r="98" spans="2:65" s="1" customFormat="1" ht="16.5" customHeight="1">
      <c r="B98" s="36"/>
      <c r="C98" s="203" t="s">
        <v>273</v>
      </c>
      <c r="D98" s="203" t="s">
        <v>134</v>
      </c>
      <c r="E98" s="204" t="s">
        <v>1507</v>
      </c>
      <c r="F98" s="205" t="s">
        <v>1508</v>
      </c>
      <c r="G98" s="206" t="s">
        <v>186</v>
      </c>
      <c r="H98" s="207">
        <v>32</v>
      </c>
      <c r="I98" s="208"/>
      <c r="J98" s="209">
        <f>ROUND(I98*H98,2)</f>
        <v>0</v>
      </c>
      <c r="K98" s="205" t="s">
        <v>138</v>
      </c>
      <c r="L98" s="41"/>
      <c r="M98" s="210" t="s">
        <v>1</v>
      </c>
      <c r="N98" s="211" t="s">
        <v>39</v>
      </c>
      <c r="O98" s="77"/>
      <c r="P98" s="212">
        <f>O98*H98</f>
        <v>0</v>
      </c>
      <c r="Q98" s="212">
        <v>0.02448</v>
      </c>
      <c r="R98" s="212">
        <f>Q98*H98</f>
        <v>0.78336</v>
      </c>
      <c r="S98" s="212">
        <v>0</v>
      </c>
      <c r="T98" s="213">
        <f>S98*H98</f>
        <v>0</v>
      </c>
      <c r="AR98" s="15" t="s">
        <v>174</v>
      </c>
      <c r="AT98" s="15" t="s">
        <v>134</v>
      </c>
      <c r="AU98" s="15" t="s">
        <v>78</v>
      </c>
      <c r="AY98" s="15" t="s">
        <v>130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76</v>
      </c>
      <c r="BK98" s="214">
        <f>ROUND(I98*H98,2)</f>
        <v>0</v>
      </c>
      <c r="BL98" s="15" t="s">
        <v>174</v>
      </c>
      <c r="BM98" s="15" t="s">
        <v>1509</v>
      </c>
    </row>
    <row r="99" spans="2:47" s="1" customFormat="1" ht="12">
      <c r="B99" s="36"/>
      <c r="C99" s="37"/>
      <c r="D99" s="215" t="s">
        <v>141</v>
      </c>
      <c r="E99" s="37"/>
      <c r="F99" s="216" t="s">
        <v>1510</v>
      </c>
      <c r="G99" s="37"/>
      <c r="H99" s="37"/>
      <c r="I99" s="129"/>
      <c r="J99" s="37"/>
      <c r="K99" s="37"/>
      <c r="L99" s="41"/>
      <c r="M99" s="217"/>
      <c r="N99" s="77"/>
      <c r="O99" s="77"/>
      <c r="P99" s="77"/>
      <c r="Q99" s="77"/>
      <c r="R99" s="77"/>
      <c r="S99" s="77"/>
      <c r="T99" s="78"/>
      <c r="AT99" s="15" t="s">
        <v>141</v>
      </c>
      <c r="AU99" s="15" t="s">
        <v>78</v>
      </c>
    </row>
    <row r="100" spans="2:63" s="10" customFormat="1" ht="22.8" customHeight="1">
      <c r="B100" s="187"/>
      <c r="C100" s="188"/>
      <c r="D100" s="189" t="s">
        <v>67</v>
      </c>
      <c r="E100" s="201" t="s">
        <v>273</v>
      </c>
      <c r="F100" s="201" t="s">
        <v>274</v>
      </c>
      <c r="G100" s="188"/>
      <c r="H100" s="188"/>
      <c r="I100" s="191"/>
      <c r="J100" s="202">
        <f>BK100</f>
        <v>0</v>
      </c>
      <c r="K100" s="188"/>
      <c r="L100" s="193"/>
      <c r="M100" s="194"/>
      <c r="N100" s="195"/>
      <c r="O100" s="195"/>
      <c r="P100" s="196">
        <f>SUM(P101:P110)</f>
        <v>0</v>
      </c>
      <c r="Q100" s="195"/>
      <c r="R100" s="196">
        <f>SUM(R101:R110)</f>
        <v>0</v>
      </c>
      <c r="S100" s="195"/>
      <c r="T100" s="197">
        <f>SUM(T101:T110)</f>
        <v>1.888</v>
      </c>
      <c r="AR100" s="198" t="s">
        <v>76</v>
      </c>
      <c r="AT100" s="199" t="s">
        <v>67</v>
      </c>
      <c r="AU100" s="199" t="s">
        <v>76</v>
      </c>
      <c r="AY100" s="198" t="s">
        <v>130</v>
      </c>
      <c r="BK100" s="200">
        <f>SUM(BK101:BK110)</f>
        <v>0</v>
      </c>
    </row>
    <row r="101" spans="2:65" s="1" customFormat="1" ht="16.5" customHeight="1">
      <c r="B101" s="36"/>
      <c r="C101" s="203" t="s">
        <v>344</v>
      </c>
      <c r="D101" s="203" t="s">
        <v>134</v>
      </c>
      <c r="E101" s="204" t="s">
        <v>1511</v>
      </c>
      <c r="F101" s="205" t="s">
        <v>1512</v>
      </c>
      <c r="G101" s="206" t="s">
        <v>186</v>
      </c>
      <c r="H101" s="207">
        <v>75</v>
      </c>
      <c r="I101" s="208"/>
      <c r="J101" s="209">
        <f>ROUND(I101*H101,2)</f>
        <v>0</v>
      </c>
      <c r="K101" s="205" t="s">
        <v>138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174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174</v>
      </c>
      <c r="BM101" s="15" t="s">
        <v>1513</v>
      </c>
    </row>
    <row r="102" spans="2:47" s="1" customFormat="1" ht="12">
      <c r="B102" s="36"/>
      <c r="C102" s="37"/>
      <c r="D102" s="215" t="s">
        <v>141</v>
      </c>
      <c r="E102" s="37"/>
      <c r="F102" s="216" t="s">
        <v>1514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pans="2:51" s="11" customFormat="1" ht="12">
      <c r="B103" s="231"/>
      <c r="C103" s="232"/>
      <c r="D103" s="215" t="s">
        <v>189</v>
      </c>
      <c r="E103" s="233" t="s">
        <v>1</v>
      </c>
      <c r="F103" s="234" t="s">
        <v>1515</v>
      </c>
      <c r="G103" s="232"/>
      <c r="H103" s="235">
        <v>75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189</v>
      </c>
      <c r="AU103" s="241" t="s">
        <v>78</v>
      </c>
      <c r="AV103" s="11" t="s">
        <v>78</v>
      </c>
      <c r="AW103" s="11" t="s">
        <v>31</v>
      </c>
      <c r="AX103" s="11" t="s">
        <v>76</v>
      </c>
      <c r="AY103" s="241" t="s">
        <v>130</v>
      </c>
    </row>
    <row r="104" spans="2:65" s="1" customFormat="1" ht="16.5" customHeight="1">
      <c r="B104" s="36"/>
      <c r="C104" s="203" t="s">
        <v>183</v>
      </c>
      <c r="D104" s="203" t="s">
        <v>134</v>
      </c>
      <c r="E104" s="204" t="s">
        <v>1516</v>
      </c>
      <c r="F104" s="205" t="s">
        <v>1517</v>
      </c>
      <c r="G104" s="206" t="s">
        <v>186</v>
      </c>
      <c r="H104" s="207">
        <v>1050</v>
      </c>
      <c r="I104" s="208"/>
      <c r="J104" s="209">
        <f>ROUND(I104*H104,2)</f>
        <v>0</v>
      </c>
      <c r="K104" s="205" t="s">
        <v>138</v>
      </c>
      <c r="L104" s="41"/>
      <c r="M104" s="210" t="s">
        <v>1</v>
      </c>
      <c r="N104" s="211" t="s">
        <v>39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174</v>
      </c>
      <c r="AT104" s="15" t="s">
        <v>134</v>
      </c>
      <c r="AU104" s="15" t="s">
        <v>78</v>
      </c>
      <c r="AY104" s="15" t="s">
        <v>130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76</v>
      </c>
      <c r="BK104" s="214">
        <f>ROUND(I104*H104,2)</f>
        <v>0</v>
      </c>
      <c r="BL104" s="15" t="s">
        <v>174</v>
      </c>
      <c r="BM104" s="15" t="s">
        <v>1518</v>
      </c>
    </row>
    <row r="105" spans="2:47" s="1" customFormat="1" ht="12">
      <c r="B105" s="36"/>
      <c r="C105" s="37"/>
      <c r="D105" s="215" t="s">
        <v>141</v>
      </c>
      <c r="E105" s="37"/>
      <c r="F105" s="216" t="s">
        <v>1519</v>
      </c>
      <c r="G105" s="37"/>
      <c r="H105" s="37"/>
      <c r="I105" s="129"/>
      <c r="J105" s="37"/>
      <c r="K105" s="37"/>
      <c r="L105" s="41"/>
      <c r="M105" s="217"/>
      <c r="N105" s="77"/>
      <c r="O105" s="77"/>
      <c r="P105" s="77"/>
      <c r="Q105" s="77"/>
      <c r="R105" s="77"/>
      <c r="S105" s="77"/>
      <c r="T105" s="78"/>
      <c r="AT105" s="15" t="s">
        <v>141</v>
      </c>
      <c r="AU105" s="15" t="s">
        <v>78</v>
      </c>
    </row>
    <row r="106" spans="2:51" s="11" customFormat="1" ht="12">
      <c r="B106" s="231"/>
      <c r="C106" s="232"/>
      <c r="D106" s="215" t="s">
        <v>189</v>
      </c>
      <c r="E106" s="232"/>
      <c r="F106" s="234" t="s">
        <v>1520</v>
      </c>
      <c r="G106" s="232"/>
      <c r="H106" s="235">
        <v>1050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189</v>
      </c>
      <c r="AU106" s="241" t="s">
        <v>78</v>
      </c>
      <c r="AV106" s="11" t="s">
        <v>78</v>
      </c>
      <c r="AW106" s="11" t="s">
        <v>4</v>
      </c>
      <c r="AX106" s="11" t="s">
        <v>76</v>
      </c>
      <c r="AY106" s="241" t="s">
        <v>130</v>
      </c>
    </row>
    <row r="107" spans="2:65" s="1" customFormat="1" ht="16.5" customHeight="1">
      <c r="B107" s="36"/>
      <c r="C107" s="203" t="s">
        <v>8</v>
      </c>
      <c r="D107" s="203" t="s">
        <v>134</v>
      </c>
      <c r="E107" s="204" t="s">
        <v>1521</v>
      </c>
      <c r="F107" s="205" t="s">
        <v>1522</v>
      </c>
      <c r="G107" s="206" t="s">
        <v>186</v>
      </c>
      <c r="H107" s="207">
        <v>75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174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174</v>
      </c>
      <c r="BM107" s="15" t="s">
        <v>1523</v>
      </c>
    </row>
    <row r="108" spans="2:47" s="1" customFormat="1" ht="12">
      <c r="B108" s="36"/>
      <c r="C108" s="37"/>
      <c r="D108" s="215" t="s">
        <v>141</v>
      </c>
      <c r="E108" s="37"/>
      <c r="F108" s="216" t="s">
        <v>1524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pans="2:65" s="1" customFormat="1" ht="16.5" customHeight="1">
      <c r="B109" s="36"/>
      <c r="C109" s="203" t="s">
        <v>76</v>
      </c>
      <c r="D109" s="203" t="s">
        <v>134</v>
      </c>
      <c r="E109" s="204" t="s">
        <v>1525</v>
      </c>
      <c r="F109" s="205" t="s">
        <v>1526</v>
      </c>
      <c r="G109" s="206" t="s">
        <v>186</v>
      </c>
      <c r="H109" s="207">
        <v>32</v>
      </c>
      <c r="I109" s="208"/>
      <c r="J109" s="209">
        <f>ROUND(I109*H109,2)</f>
        <v>0</v>
      </c>
      <c r="K109" s="205" t="s">
        <v>138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0.059</v>
      </c>
      <c r="T109" s="213">
        <f>S109*H109</f>
        <v>1.888</v>
      </c>
      <c r="AR109" s="15" t="s">
        <v>174</v>
      </c>
      <c r="AT109" s="15" t="s">
        <v>134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174</v>
      </c>
      <c r="BM109" s="15" t="s">
        <v>1527</v>
      </c>
    </row>
    <row r="110" spans="2:47" s="1" customFormat="1" ht="12">
      <c r="B110" s="36"/>
      <c r="C110" s="37"/>
      <c r="D110" s="215" t="s">
        <v>141</v>
      </c>
      <c r="E110" s="37"/>
      <c r="F110" s="216" t="s">
        <v>1528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pans="2:63" s="10" customFormat="1" ht="22.8" customHeight="1">
      <c r="B111" s="187"/>
      <c r="C111" s="188"/>
      <c r="D111" s="189" t="s">
        <v>67</v>
      </c>
      <c r="E111" s="201" t="s">
        <v>361</v>
      </c>
      <c r="F111" s="201" t="s">
        <v>362</v>
      </c>
      <c r="G111" s="188"/>
      <c r="H111" s="188"/>
      <c r="I111" s="191"/>
      <c r="J111" s="202">
        <f>BK111</f>
        <v>0</v>
      </c>
      <c r="K111" s="188"/>
      <c r="L111" s="193"/>
      <c r="M111" s="194"/>
      <c r="N111" s="195"/>
      <c r="O111" s="195"/>
      <c r="P111" s="196">
        <f>SUM(P112:P120)</f>
        <v>0</v>
      </c>
      <c r="Q111" s="195"/>
      <c r="R111" s="196">
        <f>SUM(R112:R120)</f>
        <v>0</v>
      </c>
      <c r="S111" s="195"/>
      <c r="T111" s="197">
        <f>SUM(T112:T120)</f>
        <v>0</v>
      </c>
      <c r="AR111" s="198" t="s">
        <v>76</v>
      </c>
      <c r="AT111" s="199" t="s">
        <v>67</v>
      </c>
      <c r="AU111" s="199" t="s">
        <v>76</v>
      </c>
      <c r="AY111" s="198" t="s">
        <v>130</v>
      </c>
      <c r="BK111" s="200">
        <f>SUM(BK112:BK120)</f>
        <v>0</v>
      </c>
    </row>
    <row r="112" spans="2:65" s="1" customFormat="1" ht="16.5" customHeight="1">
      <c r="B112" s="36"/>
      <c r="C112" s="203" t="s">
        <v>78</v>
      </c>
      <c r="D112" s="203" t="s">
        <v>134</v>
      </c>
      <c r="E112" s="204" t="s">
        <v>1529</v>
      </c>
      <c r="F112" s="205" t="s">
        <v>1530</v>
      </c>
      <c r="G112" s="206" t="s">
        <v>173</v>
      </c>
      <c r="H112" s="207">
        <v>1.975</v>
      </c>
      <c r="I112" s="208"/>
      <c r="J112" s="209">
        <f>ROUND(I112*H112,2)</f>
        <v>0</v>
      </c>
      <c r="K112" s="205" t="s">
        <v>138</v>
      </c>
      <c r="L112" s="41"/>
      <c r="M112" s="210" t="s">
        <v>1</v>
      </c>
      <c r="N112" s="211" t="s">
        <v>39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5" t="s">
        <v>174</v>
      </c>
      <c r="AT112" s="15" t="s">
        <v>134</v>
      </c>
      <c r="AU112" s="15" t="s">
        <v>78</v>
      </c>
      <c r="AY112" s="15" t="s">
        <v>130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76</v>
      </c>
      <c r="BK112" s="214">
        <f>ROUND(I112*H112,2)</f>
        <v>0</v>
      </c>
      <c r="BL112" s="15" t="s">
        <v>174</v>
      </c>
      <c r="BM112" s="15" t="s">
        <v>1531</v>
      </c>
    </row>
    <row r="113" spans="2:47" s="1" customFormat="1" ht="12">
      <c r="B113" s="36"/>
      <c r="C113" s="37"/>
      <c r="D113" s="215" t="s">
        <v>141</v>
      </c>
      <c r="E113" s="37"/>
      <c r="F113" s="216" t="s">
        <v>1532</v>
      </c>
      <c r="G113" s="37"/>
      <c r="H113" s="37"/>
      <c r="I113" s="129"/>
      <c r="J113" s="37"/>
      <c r="K113" s="37"/>
      <c r="L113" s="41"/>
      <c r="M113" s="217"/>
      <c r="N113" s="77"/>
      <c r="O113" s="77"/>
      <c r="P113" s="77"/>
      <c r="Q113" s="77"/>
      <c r="R113" s="77"/>
      <c r="S113" s="77"/>
      <c r="T113" s="78"/>
      <c r="AT113" s="15" t="s">
        <v>141</v>
      </c>
      <c r="AU113" s="15" t="s">
        <v>78</v>
      </c>
    </row>
    <row r="114" spans="2:65" s="1" customFormat="1" ht="16.5" customHeight="1">
      <c r="B114" s="36"/>
      <c r="C114" s="203" t="s">
        <v>133</v>
      </c>
      <c r="D114" s="203" t="s">
        <v>134</v>
      </c>
      <c r="E114" s="204" t="s">
        <v>1045</v>
      </c>
      <c r="F114" s="205" t="s">
        <v>1046</v>
      </c>
      <c r="G114" s="206" t="s">
        <v>173</v>
      </c>
      <c r="H114" s="207">
        <v>1.975</v>
      </c>
      <c r="I114" s="208"/>
      <c r="J114" s="209">
        <f>ROUND(I114*H114,2)</f>
        <v>0</v>
      </c>
      <c r="K114" s="205" t="s">
        <v>138</v>
      </c>
      <c r="L114" s="41"/>
      <c r="M114" s="210" t="s">
        <v>1</v>
      </c>
      <c r="N114" s="211" t="s">
        <v>39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174</v>
      </c>
      <c r="AT114" s="15" t="s">
        <v>134</v>
      </c>
      <c r="AU114" s="15" t="s">
        <v>78</v>
      </c>
      <c r="AY114" s="15" t="s">
        <v>130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76</v>
      </c>
      <c r="BK114" s="214">
        <f>ROUND(I114*H114,2)</f>
        <v>0</v>
      </c>
      <c r="BL114" s="15" t="s">
        <v>174</v>
      </c>
      <c r="BM114" s="15" t="s">
        <v>1533</v>
      </c>
    </row>
    <row r="115" spans="2:47" s="1" customFormat="1" ht="12">
      <c r="B115" s="36"/>
      <c r="C115" s="37"/>
      <c r="D115" s="215" t="s">
        <v>141</v>
      </c>
      <c r="E115" s="37"/>
      <c r="F115" s="216" t="s">
        <v>1048</v>
      </c>
      <c r="G115" s="37"/>
      <c r="H115" s="37"/>
      <c r="I115" s="129"/>
      <c r="J115" s="37"/>
      <c r="K115" s="37"/>
      <c r="L115" s="41"/>
      <c r="M115" s="217"/>
      <c r="N115" s="77"/>
      <c r="O115" s="77"/>
      <c r="P115" s="77"/>
      <c r="Q115" s="77"/>
      <c r="R115" s="77"/>
      <c r="S115" s="77"/>
      <c r="T115" s="78"/>
      <c r="AT115" s="15" t="s">
        <v>141</v>
      </c>
      <c r="AU115" s="15" t="s">
        <v>78</v>
      </c>
    </row>
    <row r="116" spans="2:65" s="1" customFormat="1" ht="16.5" customHeight="1">
      <c r="B116" s="36"/>
      <c r="C116" s="203" t="s">
        <v>174</v>
      </c>
      <c r="D116" s="203" t="s">
        <v>134</v>
      </c>
      <c r="E116" s="204" t="s">
        <v>375</v>
      </c>
      <c r="F116" s="205" t="s">
        <v>376</v>
      </c>
      <c r="G116" s="206" t="s">
        <v>173</v>
      </c>
      <c r="H116" s="207">
        <v>1.975</v>
      </c>
      <c r="I116" s="208"/>
      <c r="J116" s="209">
        <f>ROUND(I116*H116,2)</f>
        <v>0</v>
      </c>
      <c r="K116" s="205" t="s">
        <v>138</v>
      </c>
      <c r="L116" s="41"/>
      <c r="M116" s="210" t="s">
        <v>1</v>
      </c>
      <c r="N116" s="211" t="s">
        <v>39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5" t="s">
        <v>174</v>
      </c>
      <c r="AT116" s="15" t="s">
        <v>134</v>
      </c>
      <c r="AU116" s="15" t="s">
        <v>78</v>
      </c>
      <c r="AY116" s="15" t="s">
        <v>130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76</v>
      </c>
      <c r="BK116" s="214">
        <f>ROUND(I116*H116,2)</f>
        <v>0</v>
      </c>
      <c r="BL116" s="15" t="s">
        <v>174</v>
      </c>
      <c r="BM116" s="15" t="s">
        <v>1534</v>
      </c>
    </row>
    <row r="117" spans="2:47" s="1" customFormat="1" ht="12">
      <c r="B117" s="36"/>
      <c r="C117" s="37"/>
      <c r="D117" s="215" t="s">
        <v>141</v>
      </c>
      <c r="E117" s="37"/>
      <c r="F117" s="216" t="s">
        <v>378</v>
      </c>
      <c r="G117" s="37"/>
      <c r="H117" s="37"/>
      <c r="I117" s="129"/>
      <c r="J117" s="37"/>
      <c r="K117" s="37"/>
      <c r="L117" s="41"/>
      <c r="M117" s="217"/>
      <c r="N117" s="77"/>
      <c r="O117" s="77"/>
      <c r="P117" s="77"/>
      <c r="Q117" s="77"/>
      <c r="R117" s="77"/>
      <c r="S117" s="77"/>
      <c r="T117" s="78"/>
      <c r="AT117" s="15" t="s">
        <v>141</v>
      </c>
      <c r="AU117" s="15" t="s">
        <v>78</v>
      </c>
    </row>
    <row r="118" spans="2:65" s="1" customFormat="1" ht="16.5" customHeight="1">
      <c r="B118" s="36"/>
      <c r="C118" s="203" t="s">
        <v>129</v>
      </c>
      <c r="D118" s="203" t="s">
        <v>134</v>
      </c>
      <c r="E118" s="204" t="s">
        <v>380</v>
      </c>
      <c r="F118" s="205" t="s">
        <v>381</v>
      </c>
      <c r="G118" s="206" t="s">
        <v>173</v>
      </c>
      <c r="H118" s="207">
        <v>39.5</v>
      </c>
      <c r="I118" s="208"/>
      <c r="J118" s="209">
        <f>ROUND(I118*H118,2)</f>
        <v>0</v>
      </c>
      <c r="K118" s="205" t="s">
        <v>138</v>
      </c>
      <c r="L118" s="41"/>
      <c r="M118" s="210" t="s">
        <v>1</v>
      </c>
      <c r="N118" s="211" t="s">
        <v>39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174</v>
      </c>
      <c r="AT118" s="15" t="s">
        <v>134</v>
      </c>
      <c r="AU118" s="15" t="s">
        <v>78</v>
      </c>
      <c r="AY118" s="15" t="s">
        <v>130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76</v>
      </c>
      <c r="BK118" s="214">
        <f>ROUND(I118*H118,2)</f>
        <v>0</v>
      </c>
      <c r="BL118" s="15" t="s">
        <v>174</v>
      </c>
      <c r="BM118" s="15" t="s">
        <v>1535</v>
      </c>
    </row>
    <row r="119" spans="2:47" s="1" customFormat="1" ht="12">
      <c r="B119" s="36"/>
      <c r="C119" s="37"/>
      <c r="D119" s="215" t="s">
        <v>141</v>
      </c>
      <c r="E119" s="37"/>
      <c r="F119" s="216" t="s">
        <v>383</v>
      </c>
      <c r="G119" s="37"/>
      <c r="H119" s="37"/>
      <c r="I119" s="129"/>
      <c r="J119" s="37"/>
      <c r="K119" s="37"/>
      <c r="L119" s="41"/>
      <c r="M119" s="217"/>
      <c r="N119" s="77"/>
      <c r="O119" s="77"/>
      <c r="P119" s="77"/>
      <c r="Q119" s="77"/>
      <c r="R119" s="77"/>
      <c r="S119" s="77"/>
      <c r="T119" s="78"/>
      <c r="AT119" s="15" t="s">
        <v>141</v>
      </c>
      <c r="AU119" s="15" t="s">
        <v>78</v>
      </c>
    </row>
    <row r="120" spans="2:51" s="11" customFormat="1" ht="12">
      <c r="B120" s="231"/>
      <c r="C120" s="232"/>
      <c r="D120" s="215" t="s">
        <v>189</v>
      </c>
      <c r="E120" s="232"/>
      <c r="F120" s="234" t="s">
        <v>1536</v>
      </c>
      <c r="G120" s="232"/>
      <c r="H120" s="235">
        <v>39.5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189</v>
      </c>
      <c r="AU120" s="241" t="s">
        <v>78</v>
      </c>
      <c r="AV120" s="11" t="s">
        <v>78</v>
      </c>
      <c r="AW120" s="11" t="s">
        <v>4</v>
      </c>
      <c r="AX120" s="11" t="s">
        <v>76</v>
      </c>
      <c r="AY120" s="241" t="s">
        <v>130</v>
      </c>
    </row>
    <row r="121" spans="2:63" s="10" customFormat="1" ht="22.8" customHeight="1">
      <c r="B121" s="187"/>
      <c r="C121" s="188"/>
      <c r="D121" s="189" t="s">
        <v>67</v>
      </c>
      <c r="E121" s="201" t="s">
        <v>1053</v>
      </c>
      <c r="F121" s="201" t="s">
        <v>1054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SUM(P122:P127)</f>
        <v>0</v>
      </c>
      <c r="Q121" s="195"/>
      <c r="R121" s="196">
        <f>SUM(R122:R127)</f>
        <v>0</v>
      </c>
      <c r="S121" s="195"/>
      <c r="T121" s="197">
        <f>SUM(T122:T127)</f>
        <v>0</v>
      </c>
      <c r="AR121" s="198" t="s">
        <v>76</v>
      </c>
      <c r="AT121" s="199" t="s">
        <v>67</v>
      </c>
      <c r="AU121" s="199" t="s">
        <v>76</v>
      </c>
      <c r="AY121" s="198" t="s">
        <v>130</v>
      </c>
      <c r="BK121" s="200">
        <f>SUM(BK122:BK127)</f>
        <v>0</v>
      </c>
    </row>
    <row r="122" spans="2:65" s="1" customFormat="1" ht="16.5" customHeight="1">
      <c r="B122" s="36"/>
      <c r="C122" s="203" t="s">
        <v>874</v>
      </c>
      <c r="D122" s="203" t="s">
        <v>134</v>
      </c>
      <c r="E122" s="204" t="s">
        <v>1055</v>
      </c>
      <c r="F122" s="205" t="s">
        <v>1056</v>
      </c>
      <c r="G122" s="206" t="s">
        <v>173</v>
      </c>
      <c r="H122" s="207">
        <v>2.153</v>
      </c>
      <c r="I122" s="208"/>
      <c r="J122" s="209">
        <f>ROUND(I122*H122,2)</f>
        <v>0</v>
      </c>
      <c r="K122" s="205" t="s">
        <v>138</v>
      </c>
      <c r="L122" s="41"/>
      <c r="M122" s="210" t="s">
        <v>1</v>
      </c>
      <c r="N122" s="211" t="s">
        <v>39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174</v>
      </c>
      <c r="AT122" s="15" t="s">
        <v>134</v>
      </c>
      <c r="AU122" s="15" t="s">
        <v>78</v>
      </c>
      <c r="AY122" s="15" t="s">
        <v>130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76</v>
      </c>
      <c r="BK122" s="214">
        <f>ROUND(I122*H122,2)</f>
        <v>0</v>
      </c>
      <c r="BL122" s="15" t="s">
        <v>174</v>
      </c>
      <c r="BM122" s="15" t="s">
        <v>1537</v>
      </c>
    </row>
    <row r="123" spans="2:47" s="1" customFormat="1" ht="12">
      <c r="B123" s="36"/>
      <c r="C123" s="37"/>
      <c r="D123" s="215" t="s">
        <v>141</v>
      </c>
      <c r="E123" s="37"/>
      <c r="F123" s="216" t="s">
        <v>1058</v>
      </c>
      <c r="G123" s="37"/>
      <c r="H123" s="37"/>
      <c r="I123" s="129"/>
      <c r="J123" s="37"/>
      <c r="K123" s="37"/>
      <c r="L123" s="41"/>
      <c r="M123" s="217"/>
      <c r="N123" s="77"/>
      <c r="O123" s="77"/>
      <c r="P123" s="77"/>
      <c r="Q123" s="77"/>
      <c r="R123" s="77"/>
      <c r="S123" s="77"/>
      <c r="T123" s="78"/>
      <c r="AT123" s="15" t="s">
        <v>141</v>
      </c>
      <c r="AU123" s="15" t="s">
        <v>78</v>
      </c>
    </row>
    <row r="124" spans="2:65" s="1" customFormat="1" ht="16.5" customHeight="1">
      <c r="B124" s="36"/>
      <c r="C124" s="203" t="s">
        <v>350</v>
      </c>
      <c r="D124" s="203" t="s">
        <v>134</v>
      </c>
      <c r="E124" s="204" t="s">
        <v>1059</v>
      </c>
      <c r="F124" s="205" t="s">
        <v>1060</v>
      </c>
      <c r="G124" s="206" t="s">
        <v>173</v>
      </c>
      <c r="H124" s="207">
        <v>2.153</v>
      </c>
      <c r="I124" s="208"/>
      <c r="J124" s="209">
        <f>ROUND(I124*H124,2)</f>
        <v>0</v>
      </c>
      <c r="K124" s="205" t="s">
        <v>138</v>
      </c>
      <c r="L124" s="41"/>
      <c r="M124" s="210" t="s">
        <v>1</v>
      </c>
      <c r="N124" s="211" t="s">
        <v>39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174</v>
      </c>
      <c r="AT124" s="15" t="s">
        <v>134</v>
      </c>
      <c r="AU124" s="15" t="s">
        <v>78</v>
      </c>
      <c r="AY124" s="15" t="s">
        <v>130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76</v>
      </c>
      <c r="BK124" s="214">
        <f>ROUND(I124*H124,2)</f>
        <v>0</v>
      </c>
      <c r="BL124" s="15" t="s">
        <v>174</v>
      </c>
      <c r="BM124" s="15" t="s">
        <v>1538</v>
      </c>
    </row>
    <row r="125" spans="2:47" s="1" customFormat="1" ht="12">
      <c r="B125" s="36"/>
      <c r="C125" s="37"/>
      <c r="D125" s="215" t="s">
        <v>141</v>
      </c>
      <c r="E125" s="37"/>
      <c r="F125" s="216" t="s">
        <v>1062</v>
      </c>
      <c r="G125" s="37"/>
      <c r="H125" s="37"/>
      <c r="I125" s="129"/>
      <c r="J125" s="37"/>
      <c r="K125" s="37"/>
      <c r="L125" s="41"/>
      <c r="M125" s="217"/>
      <c r="N125" s="77"/>
      <c r="O125" s="77"/>
      <c r="P125" s="77"/>
      <c r="Q125" s="77"/>
      <c r="R125" s="77"/>
      <c r="S125" s="77"/>
      <c r="T125" s="78"/>
      <c r="AT125" s="15" t="s">
        <v>141</v>
      </c>
      <c r="AU125" s="15" t="s">
        <v>78</v>
      </c>
    </row>
    <row r="126" spans="2:65" s="1" customFormat="1" ht="16.5" customHeight="1">
      <c r="B126" s="36"/>
      <c r="C126" s="203" t="s">
        <v>337</v>
      </c>
      <c r="D126" s="203" t="s">
        <v>134</v>
      </c>
      <c r="E126" s="204" t="s">
        <v>1539</v>
      </c>
      <c r="F126" s="205" t="s">
        <v>1540</v>
      </c>
      <c r="G126" s="206" t="s">
        <v>173</v>
      </c>
      <c r="H126" s="207">
        <v>2.153</v>
      </c>
      <c r="I126" s="208"/>
      <c r="J126" s="209">
        <f>ROUND(I126*H126,2)</f>
        <v>0</v>
      </c>
      <c r="K126" s="205" t="s">
        <v>138</v>
      </c>
      <c r="L126" s="41"/>
      <c r="M126" s="210" t="s">
        <v>1</v>
      </c>
      <c r="N126" s="211" t="s">
        <v>39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174</v>
      </c>
      <c r="AT126" s="15" t="s">
        <v>134</v>
      </c>
      <c r="AU126" s="15" t="s">
        <v>78</v>
      </c>
      <c r="AY126" s="15" t="s">
        <v>130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76</v>
      </c>
      <c r="BK126" s="214">
        <f>ROUND(I126*H126,2)</f>
        <v>0</v>
      </c>
      <c r="BL126" s="15" t="s">
        <v>174</v>
      </c>
      <c r="BM126" s="15" t="s">
        <v>1541</v>
      </c>
    </row>
    <row r="127" spans="2:47" s="1" customFormat="1" ht="12">
      <c r="B127" s="36"/>
      <c r="C127" s="37"/>
      <c r="D127" s="215" t="s">
        <v>141</v>
      </c>
      <c r="E127" s="37"/>
      <c r="F127" s="216" t="s">
        <v>1542</v>
      </c>
      <c r="G127" s="37"/>
      <c r="H127" s="37"/>
      <c r="I127" s="129"/>
      <c r="J127" s="37"/>
      <c r="K127" s="37"/>
      <c r="L127" s="41"/>
      <c r="M127" s="217"/>
      <c r="N127" s="77"/>
      <c r="O127" s="77"/>
      <c r="P127" s="77"/>
      <c r="Q127" s="77"/>
      <c r="R127" s="77"/>
      <c r="S127" s="77"/>
      <c r="T127" s="78"/>
      <c r="AT127" s="15" t="s">
        <v>141</v>
      </c>
      <c r="AU127" s="15" t="s">
        <v>78</v>
      </c>
    </row>
    <row r="128" spans="2:63" s="10" customFormat="1" ht="25.9" customHeight="1">
      <c r="B128" s="187"/>
      <c r="C128" s="188"/>
      <c r="D128" s="189" t="s">
        <v>67</v>
      </c>
      <c r="E128" s="190" t="s">
        <v>390</v>
      </c>
      <c r="F128" s="190" t="s">
        <v>391</v>
      </c>
      <c r="G128" s="188"/>
      <c r="H128" s="188"/>
      <c r="I128" s="191"/>
      <c r="J128" s="192">
        <f>BK128</f>
        <v>0</v>
      </c>
      <c r="K128" s="188"/>
      <c r="L128" s="193"/>
      <c r="M128" s="194"/>
      <c r="N128" s="195"/>
      <c r="O128" s="195"/>
      <c r="P128" s="196">
        <f>P129+P162</f>
        <v>0</v>
      </c>
      <c r="Q128" s="195"/>
      <c r="R128" s="196">
        <f>R129+R162</f>
        <v>0.25523123999999997</v>
      </c>
      <c r="S128" s="195"/>
      <c r="T128" s="197">
        <f>T129+T162</f>
        <v>0.08676</v>
      </c>
      <c r="AR128" s="198" t="s">
        <v>78</v>
      </c>
      <c r="AT128" s="199" t="s">
        <v>67</v>
      </c>
      <c r="AU128" s="199" t="s">
        <v>68</v>
      </c>
      <c r="AY128" s="198" t="s">
        <v>130</v>
      </c>
      <c r="BK128" s="200">
        <f>BK129+BK162</f>
        <v>0</v>
      </c>
    </row>
    <row r="129" spans="2:63" s="10" customFormat="1" ht="22.8" customHeight="1">
      <c r="B129" s="187"/>
      <c r="C129" s="188"/>
      <c r="D129" s="189" t="s">
        <v>67</v>
      </c>
      <c r="E129" s="201" t="s">
        <v>598</v>
      </c>
      <c r="F129" s="201" t="s">
        <v>599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SUM(P130:P161)</f>
        <v>0</v>
      </c>
      <c r="Q129" s="195"/>
      <c r="R129" s="196">
        <f>SUM(R130:R161)</f>
        <v>0.24371124</v>
      </c>
      <c r="S129" s="195"/>
      <c r="T129" s="197">
        <f>SUM(T130:T161)</f>
        <v>0.08676</v>
      </c>
      <c r="AR129" s="198" t="s">
        <v>78</v>
      </c>
      <c r="AT129" s="199" t="s">
        <v>67</v>
      </c>
      <c r="AU129" s="199" t="s">
        <v>76</v>
      </c>
      <c r="AY129" s="198" t="s">
        <v>130</v>
      </c>
      <c r="BK129" s="200">
        <f>SUM(BK130:BK161)</f>
        <v>0</v>
      </c>
    </row>
    <row r="130" spans="2:65" s="1" customFormat="1" ht="16.5" customHeight="1">
      <c r="B130" s="36"/>
      <c r="C130" s="203" t="s">
        <v>261</v>
      </c>
      <c r="D130" s="203" t="s">
        <v>134</v>
      </c>
      <c r="E130" s="204" t="s">
        <v>1543</v>
      </c>
      <c r="F130" s="205" t="s">
        <v>1544</v>
      </c>
      <c r="G130" s="206" t="s">
        <v>186</v>
      </c>
      <c r="H130" s="207">
        <v>28.92</v>
      </c>
      <c r="I130" s="208"/>
      <c r="J130" s="209">
        <f>ROUND(I130*H130,2)</f>
        <v>0</v>
      </c>
      <c r="K130" s="205" t="s">
        <v>138</v>
      </c>
      <c r="L130" s="41"/>
      <c r="M130" s="210" t="s">
        <v>1</v>
      </c>
      <c r="N130" s="211" t="s">
        <v>39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397</v>
      </c>
      <c r="AT130" s="15" t="s">
        <v>134</v>
      </c>
      <c r="AU130" s="15" t="s">
        <v>78</v>
      </c>
      <c r="AY130" s="15" t="s">
        <v>130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76</v>
      </c>
      <c r="BK130" s="214">
        <f>ROUND(I130*H130,2)</f>
        <v>0</v>
      </c>
      <c r="BL130" s="15" t="s">
        <v>397</v>
      </c>
      <c r="BM130" s="15" t="s">
        <v>1545</v>
      </c>
    </row>
    <row r="131" spans="2:47" s="1" customFormat="1" ht="12">
      <c r="B131" s="36"/>
      <c r="C131" s="37"/>
      <c r="D131" s="215" t="s">
        <v>141</v>
      </c>
      <c r="E131" s="37"/>
      <c r="F131" s="216" t="s">
        <v>1546</v>
      </c>
      <c r="G131" s="37"/>
      <c r="H131" s="37"/>
      <c r="I131" s="129"/>
      <c r="J131" s="37"/>
      <c r="K131" s="37"/>
      <c r="L131" s="41"/>
      <c r="M131" s="217"/>
      <c r="N131" s="77"/>
      <c r="O131" s="77"/>
      <c r="P131" s="77"/>
      <c r="Q131" s="77"/>
      <c r="R131" s="77"/>
      <c r="S131" s="77"/>
      <c r="T131" s="78"/>
      <c r="AT131" s="15" t="s">
        <v>141</v>
      </c>
      <c r="AU131" s="15" t="s">
        <v>78</v>
      </c>
    </row>
    <row r="132" spans="2:65" s="1" customFormat="1" ht="16.5" customHeight="1">
      <c r="B132" s="36"/>
      <c r="C132" s="203" t="s">
        <v>7</v>
      </c>
      <c r="D132" s="203" t="s">
        <v>134</v>
      </c>
      <c r="E132" s="204" t="s">
        <v>607</v>
      </c>
      <c r="F132" s="205" t="s">
        <v>608</v>
      </c>
      <c r="G132" s="206" t="s">
        <v>186</v>
      </c>
      <c r="H132" s="207">
        <v>28.92</v>
      </c>
      <c r="I132" s="208"/>
      <c r="J132" s="209">
        <f>ROUND(I132*H132,2)</f>
        <v>0</v>
      </c>
      <c r="K132" s="205" t="s">
        <v>138</v>
      </c>
      <c r="L132" s="41"/>
      <c r="M132" s="210" t="s">
        <v>1</v>
      </c>
      <c r="N132" s="211" t="s">
        <v>39</v>
      </c>
      <c r="O132" s="77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5" t="s">
        <v>397</v>
      </c>
      <c r="AT132" s="15" t="s">
        <v>134</v>
      </c>
      <c r="AU132" s="15" t="s">
        <v>78</v>
      </c>
      <c r="AY132" s="15" t="s">
        <v>130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76</v>
      </c>
      <c r="BK132" s="214">
        <f>ROUND(I132*H132,2)</f>
        <v>0</v>
      </c>
      <c r="BL132" s="15" t="s">
        <v>397</v>
      </c>
      <c r="BM132" s="15" t="s">
        <v>1547</v>
      </c>
    </row>
    <row r="133" spans="2:47" s="1" customFormat="1" ht="12">
      <c r="B133" s="36"/>
      <c r="C133" s="37"/>
      <c r="D133" s="215" t="s">
        <v>141</v>
      </c>
      <c r="E133" s="37"/>
      <c r="F133" s="216" t="s">
        <v>610</v>
      </c>
      <c r="G133" s="37"/>
      <c r="H133" s="37"/>
      <c r="I133" s="129"/>
      <c r="J133" s="37"/>
      <c r="K133" s="37"/>
      <c r="L133" s="41"/>
      <c r="M133" s="217"/>
      <c r="N133" s="77"/>
      <c r="O133" s="77"/>
      <c r="P133" s="77"/>
      <c r="Q133" s="77"/>
      <c r="R133" s="77"/>
      <c r="S133" s="77"/>
      <c r="T133" s="78"/>
      <c r="AT133" s="15" t="s">
        <v>141</v>
      </c>
      <c r="AU133" s="15" t="s">
        <v>78</v>
      </c>
    </row>
    <row r="134" spans="2:65" s="1" customFormat="1" ht="16.5" customHeight="1">
      <c r="B134" s="36"/>
      <c r="C134" s="203" t="s">
        <v>275</v>
      </c>
      <c r="D134" s="203" t="s">
        <v>134</v>
      </c>
      <c r="E134" s="204" t="s">
        <v>612</v>
      </c>
      <c r="F134" s="205" t="s">
        <v>613</v>
      </c>
      <c r="G134" s="206" t="s">
        <v>186</v>
      </c>
      <c r="H134" s="207">
        <v>28.92</v>
      </c>
      <c r="I134" s="208"/>
      <c r="J134" s="209">
        <f>ROUND(I134*H134,2)</f>
        <v>0</v>
      </c>
      <c r="K134" s="205" t="s">
        <v>138</v>
      </c>
      <c r="L134" s="41"/>
      <c r="M134" s="210" t="s">
        <v>1</v>
      </c>
      <c r="N134" s="211" t="s">
        <v>39</v>
      </c>
      <c r="O134" s="77"/>
      <c r="P134" s="212">
        <f>O134*H134</f>
        <v>0</v>
      </c>
      <c r="Q134" s="212">
        <v>3E-05</v>
      </c>
      <c r="R134" s="212">
        <f>Q134*H134</f>
        <v>0.0008676000000000001</v>
      </c>
      <c r="S134" s="212">
        <v>0</v>
      </c>
      <c r="T134" s="213">
        <f>S134*H134</f>
        <v>0</v>
      </c>
      <c r="AR134" s="15" t="s">
        <v>397</v>
      </c>
      <c r="AT134" s="15" t="s">
        <v>134</v>
      </c>
      <c r="AU134" s="15" t="s">
        <v>78</v>
      </c>
      <c r="AY134" s="15" t="s">
        <v>130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5" t="s">
        <v>76</v>
      </c>
      <c r="BK134" s="214">
        <f>ROUND(I134*H134,2)</f>
        <v>0</v>
      </c>
      <c r="BL134" s="15" t="s">
        <v>397</v>
      </c>
      <c r="BM134" s="15" t="s">
        <v>1548</v>
      </c>
    </row>
    <row r="135" spans="2:47" s="1" customFormat="1" ht="12">
      <c r="B135" s="36"/>
      <c r="C135" s="37"/>
      <c r="D135" s="215" t="s">
        <v>141</v>
      </c>
      <c r="E135" s="37"/>
      <c r="F135" s="216" t="s">
        <v>615</v>
      </c>
      <c r="G135" s="37"/>
      <c r="H135" s="37"/>
      <c r="I135" s="129"/>
      <c r="J135" s="37"/>
      <c r="K135" s="37"/>
      <c r="L135" s="41"/>
      <c r="M135" s="217"/>
      <c r="N135" s="77"/>
      <c r="O135" s="77"/>
      <c r="P135" s="77"/>
      <c r="Q135" s="77"/>
      <c r="R135" s="77"/>
      <c r="S135" s="77"/>
      <c r="T135" s="78"/>
      <c r="AT135" s="15" t="s">
        <v>141</v>
      </c>
      <c r="AU135" s="15" t="s">
        <v>78</v>
      </c>
    </row>
    <row r="136" spans="2:65" s="1" customFormat="1" ht="16.5" customHeight="1">
      <c r="B136" s="36"/>
      <c r="C136" s="203" t="s">
        <v>281</v>
      </c>
      <c r="D136" s="203" t="s">
        <v>134</v>
      </c>
      <c r="E136" s="204" t="s">
        <v>1549</v>
      </c>
      <c r="F136" s="205" t="s">
        <v>1550</v>
      </c>
      <c r="G136" s="206" t="s">
        <v>186</v>
      </c>
      <c r="H136" s="207">
        <v>28.92</v>
      </c>
      <c r="I136" s="208"/>
      <c r="J136" s="209">
        <f>ROUND(I136*H136,2)</f>
        <v>0</v>
      </c>
      <c r="K136" s="205" t="s">
        <v>138</v>
      </c>
      <c r="L136" s="41"/>
      <c r="M136" s="210" t="s">
        <v>1</v>
      </c>
      <c r="N136" s="211" t="s">
        <v>39</v>
      </c>
      <c r="O136" s="77"/>
      <c r="P136" s="212">
        <f>O136*H136</f>
        <v>0</v>
      </c>
      <c r="Q136" s="212">
        <v>0.00455</v>
      </c>
      <c r="R136" s="212">
        <f>Q136*H136</f>
        <v>0.131586</v>
      </c>
      <c r="S136" s="212">
        <v>0</v>
      </c>
      <c r="T136" s="213">
        <f>S136*H136</f>
        <v>0</v>
      </c>
      <c r="AR136" s="15" t="s">
        <v>397</v>
      </c>
      <c r="AT136" s="15" t="s">
        <v>134</v>
      </c>
      <c r="AU136" s="15" t="s">
        <v>78</v>
      </c>
      <c r="AY136" s="15" t="s">
        <v>130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76</v>
      </c>
      <c r="BK136" s="214">
        <f>ROUND(I136*H136,2)</f>
        <v>0</v>
      </c>
      <c r="BL136" s="15" t="s">
        <v>397</v>
      </c>
      <c r="BM136" s="15" t="s">
        <v>1551</v>
      </c>
    </row>
    <row r="137" spans="2:47" s="1" customFormat="1" ht="12">
      <c r="B137" s="36"/>
      <c r="C137" s="37"/>
      <c r="D137" s="215" t="s">
        <v>141</v>
      </c>
      <c r="E137" s="37"/>
      <c r="F137" s="216" t="s">
        <v>1552</v>
      </c>
      <c r="G137" s="37"/>
      <c r="H137" s="37"/>
      <c r="I137" s="129"/>
      <c r="J137" s="37"/>
      <c r="K137" s="37"/>
      <c r="L137" s="41"/>
      <c r="M137" s="217"/>
      <c r="N137" s="77"/>
      <c r="O137" s="77"/>
      <c r="P137" s="77"/>
      <c r="Q137" s="77"/>
      <c r="R137" s="77"/>
      <c r="S137" s="77"/>
      <c r="T137" s="78"/>
      <c r="AT137" s="15" t="s">
        <v>141</v>
      </c>
      <c r="AU137" s="15" t="s">
        <v>78</v>
      </c>
    </row>
    <row r="138" spans="2:65" s="1" customFormat="1" ht="16.5" customHeight="1">
      <c r="B138" s="36"/>
      <c r="C138" s="203" t="s">
        <v>229</v>
      </c>
      <c r="D138" s="203" t="s">
        <v>134</v>
      </c>
      <c r="E138" s="204" t="s">
        <v>904</v>
      </c>
      <c r="F138" s="205" t="s">
        <v>905</v>
      </c>
      <c r="G138" s="206" t="s">
        <v>186</v>
      </c>
      <c r="H138" s="207">
        <v>28.92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0.003</v>
      </c>
      <c r="T138" s="213">
        <f>S138*H138</f>
        <v>0.08676</v>
      </c>
      <c r="AR138" s="15" t="s">
        <v>397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397</v>
      </c>
      <c r="BM138" s="15" t="s">
        <v>1553</v>
      </c>
    </row>
    <row r="139" spans="2:47" s="1" customFormat="1" ht="12">
      <c r="B139" s="36"/>
      <c r="C139" s="37"/>
      <c r="D139" s="215" t="s">
        <v>141</v>
      </c>
      <c r="E139" s="37"/>
      <c r="F139" s="216" t="s">
        <v>907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pans="2:51" s="11" customFormat="1" ht="12">
      <c r="B140" s="231"/>
      <c r="C140" s="232"/>
      <c r="D140" s="215" t="s">
        <v>189</v>
      </c>
      <c r="E140" s="233" t="s">
        <v>1</v>
      </c>
      <c r="F140" s="234" t="s">
        <v>1554</v>
      </c>
      <c r="G140" s="232"/>
      <c r="H140" s="235">
        <v>6.52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189</v>
      </c>
      <c r="AU140" s="241" t="s">
        <v>78</v>
      </c>
      <c r="AV140" s="11" t="s">
        <v>78</v>
      </c>
      <c r="AW140" s="11" t="s">
        <v>31</v>
      </c>
      <c r="AX140" s="11" t="s">
        <v>68</v>
      </c>
      <c r="AY140" s="241" t="s">
        <v>130</v>
      </c>
    </row>
    <row r="141" spans="2:51" s="11" customFormat="1" ht="12">
      <c r="B141" s="231"/>
      <c r="C141" s="232"/>
      <c r="D141" s="215" t="s">
        <v>189</v>
      </c>
      <c r="E141" s="233" t="s">
        <v>1</v>
      </c>
      <c r="F141" s="234" t="s">
        <v>1555</v>
      </c>
      <c r="G141" s="232"/>
      <c r="H141" s="235">
        <v>22.4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189</v>
      </c>
      <c r="AU141" s="241" t="s">
        <v>78</v>
      </c>
      <c r="AV141" s="11" t="s">
        <v>78</v>
      </c>
      <c r="AW141" s="11" t="s">
        <v>31</v>
      </c>
      <c r="AX141" s="11" t="s">
        <v>68</v>
      </c>
      <c r="AY141" s="241" t="s">
        <v>130</v>
      </c>
    </row>
    <row r="142" spans="2:51" s="12" customFormat="1" ht="12">
      <c r="B142" s="242"/>
      <c r="C142" s="243"/>
      <c r="D142" s="215" t="s">
        <v>189</v>
      </c>
      <c r="E142" s="244" t="s">
        <v>1</v>
      </c>
      <c r="F142" s="245" t="s">
        <v>193</v>
      </c>
      <c r="G142" s="243"/>
      <c r="H142" s="246">
        <v>28.919999999999998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189</v>
      </c>
      <c r="AU142" s="252" t="s">
        <v>78</v>
      </c>
      <c r="AV142" s="12" t="s">
        <v>174</v>
      </c>
      <c r="AW142" s="12" t="s">
        <v>31</v>
      </c>
      <c r="AX142" s="12" t="s">
        <v>76</v>
      </c>
      <c r="AY142" s="252" t="s">
        <v>130</v>
      </c>
    </row>
    <row r="143" spans="2:65" s="1" customFormat="1" ht="16.5" customHeight="1">
      <c r="B143" s="36"/>
      <c r="C143" s="203" t="s">
        <v>243</v>
      </c>
      <c r="D143" s="203" t="s">
        <v>134</v>
      </c>
      <c r="E143" s="204" t="s">
        <v>1287</v>
      </c>
      <c r="F143" s="205" t="s">
        <v>1288</v>
      </c>
      <c r="G143" s="206" t="s">
        <v>186</v>
      </c>
      <c r="H143" s="207">
        <v>28.92</v>
      </c>
      <c r="I143" s="208"/>
      <c r="J143" s="209">
        <f>ROUND(I143*H143,2)</f>
        <v>0</v>
      </c>
      <c r="K143" s="205" t="s">
        <v>138</v>
      </c>
      <c r="L143" s="41"/>
      <c r="M143" s="210" t="s">
        <v>1</v>
      </c>
      <c r="N143" s="211" t="s">
        <v>39</v>
      </c>
      <c r="O143" s="77"/>
      <c r="P143" s="212">
        <f>O143*H143</f>
        <v>0</v>
      </c>
      <c r="Q143" s="212">
        <v>0.0003</v>
      </c>
      <c r="R143" s="212">
        <f>Q143*H143</f>
        <v>0.008676</v>
      </c>
      <c r="S143" s="212">
        <v>0</v>
      </c>
      <c r="T143" s="213">
        <f>S143*H143</f>
        <v>0</v>
      </c>
      <c r="AR143" s="15" t="s">
        <v>397</v>
      </c>
      <c r="AT143" s="15" t="s">
        <v>134</v>
      </c>
      <c r="AU143" s="15" t="s">
        <v>78</v>
      </c>
      <c r="AY143" s="15" t="s">
        <v>130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397</v>
      </c>
      <c r="BM143" s="15" t="s">
        <v>1556</v>
      </c>
    </row>
    <row r="144" spans="2:47" s="1" customFormat="1" ht="12">
      <c r="B144" s="36"/>
      <c r="C144" s="37"/>
      <c r="D144" s="215" t="s">
        <v>141</v>
      </c>
      <c r="E144" s="37"/>
      <c r="F144" s="216" t="s">
        <v>1290</v>
      </c>
      <c r="G144" s="37"/>
      <c r="H144" s="37"/>
      <c r="I144" s="129"/>
      <c r="J144" s="37"/>
      <c r="K144" s="37"/>
      <c r="L144" s="41"/>
      <c r="M144" s="217"/>
      <c r="N144" s="77"/>
      <c r="O144" s="77"/>
      <c r="P144" s="77"/>
      <c r="Q144" s="77"/>
      <c r="R144" s="77"/>
      <c r="S144" s="77"/>
      <c r="T144" s="78"/>
      <c r="AT144" s="15" t="s">
        <v>141</v>
      </c>
      <c r="AU144" s="15" t="s">
        <v>78</v>
      </c>
    </row>
    <row r="145" spans="2:65" s="1" customFormat="1" ht="22.5" customHeight="1">
      <c r="B145" s="36"/>
      <c r="C145" s="221" t="s">
        <v>250</v>
      </c>
      <c r="D145" s="221" t="s">
        <v>178</v>
      </c>
      <c r="E145" s="222" t="s">
        <v>1291</v>
      </c>
      <c r="F145" s="223" t="s">
        <v>1292</v>
      </c>
      <c r="G145" s="224" t="s">
        <v>186</v>
      </c>
      <c r="H145" s="225">
        <v>31.812</v>
      </c>
      <c r="I145" s="226"/>
      <c r="J145" s="227">
        <f>ROUND(I145*H145,2)</f>
        <v>0</v>
      </c>
      <c r="K145" s="223" t="s">
        <v>138</v>
      </c>
      <c r="L145" s="228"/>
      <c r="M145" s="229" t="s">
        <v>1</v>
      </c>
      <c r="N145" s="230" t="s">
        <v>39</v>
      </c>
      <c r="O145" s="77"/>
      <c r="P145" s="212">
        <f>O145*H145</f>
        <v>0</v>
      </c>
      <c r="Q145" s="212">
        <v>0.00287</v>
      </c>
      <c r="R145" s="212">
        <f>Q145*H145</f>
        <v>0.09130044000000001</v>
      </c>
      <c r="S145" s="212">
        <v>0</v>
      </c>
      <c r="T145" s="213">
        <f>S145*H145</f>
        <v>0</v>
      </c>
      <c r="AR145" s="15" t="s">
        <v>408</v>
      </c>
      <c r="AT145" s="15" t="s">
        <v>178</v>
      </c>
      <c r="AU145" s="15" t="s">
        <v>78</v>
      </c>
      <c r="AY145" s="15" t="s">
        <v>130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397</v>
      </c>
      <c r="BM145" s="15" t="s">
        <v>1557</v>
      </c>
    </row>
    <row r="146" spans="2:47" s="1" customFormat="1" ht="12">
      <c r="B146" s="36"/>
      <c r="C146" s="37"/>
      <c r="D146" s="215" t="s">
        <v>141</v>
      </c>
      <c r="E146" s="37"/>
      <c r="F146" s="216" t="s">
        <v>1292</v>
      </c>
      <c r="G146" s="37"/>
      <c r="H146" s="37"/>
      <c r="I146" s="129"/>
      <c r="J146" s="37"/>
      <c r="K146" s="37"/>
      <c r="L146" s="41"/>
      <c r="M146" s="217"/>
      <c r="N146" s="77"/>
      <c r="O146" s="77"/>
      <c r="P146" s="77"/>
      <c r="Q146" s="77"/>
      <c r="R146" s="77"/>
      <c r="S146" s="77"/>
      <c r="T146" s="78"/>
      <c r="AT146" s="15" t="s">
        <v>141</v>
      </c>
      <c r="AU146" s="15" t="s">
        <v>78</v>
      </c>
    </row>
    <row r="147" spans="2:51" s="11" customFormat="1" ht="12">
      <c r="B147" s="231"/>
      <c r="C147" s="232"/>
      <c r="D147" s="215" t="s">
        <v>189</v>
      </c>
      <c r="E147" s="232"/>
      <c r="F147" s="234" t="s">
        <v>1558</v>
      </c>
      <c r="G147" s="232"/>
      <c r="H147" s="235">
        <v>31.812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189</v>
      </c>
      <c r="AU147" s="241" t="s">
        <v>78</v>
      </c>
      <c r="AV147" s="11" t="s">
        <v>78</v>
      </c>
      <c r="AW147" s="11" t="s">
        <v>4</v>
      </c>
      <c r="AX147" s="11" t="s">
        <v>76</v>
      </c>
      <c r="AY147" s="241" t="s">
        <v>130</v>
      </c>
    </row>
    <row r="148" spans="2:65" s="1" customFormat="1" ht="16.5" customHeight="1">
      <c r="B148" s="36"/>
      <c r="C148" s="203" t="s">
        <v>533</v>
      </c>
      <c r="D148" s="203" t="s">
        <v>134</v>
      </c>
      <c r="E148" s="204" t="s">
        <v>921</v>
      </c>
      <c r="F148" s="205" t="s">
        <v>922</v>
      </c>
      <c r="G148" s="206" t="s">
        <v>198</v>
      </c>
      <c r="H148" s="207">
        <v>35.7</v>
      </c>
      <c r="I148" s="208"/>
      <c r="J148" s="209">
        <f>ROUND(I148*H148,2)</f>
        <v>0</v>
      </c>
      <c r="K148" s="205" t="s">
        <v>138</v>
      </c>
      <c r="L148" s="41"/>
      <c r="M148" s="210" t="s">
        <v>1</v>
      </c>
      <c r="N148" s="211" t="s">
        <v>39</v>
      </c>
      <c r="O148" s="77"/>
      <c r="P148" s="212">
        <f>O148*H148</f>
        <v>0</v>
      </c>
      <c r="Q148" s="212">
        <v>1E-05</v>
      </c>
      <c r="R148" s="212">
        <f>Q148*H148</f>
        <v>0.00035700000000000006</v>
      </c>
      <c r="S148" s="212">
        <v>0</v>
      </c>
      <c r="T148" s="213">
        <f>S148*H148</f>
        <v>0</v>
      </c>
      <c r="AR148" s="15" t="s">
        <v>397</v>
      </c>
      <c r="AT148" s="15" t="s">
        <v>134</v>
      </c>
      <c r="AU148" s="15" t="s">
        <v>78</v>
      </c>
      <c r="AY148" s="15" t="s">
        <v>130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76</v>
      </c>
      <c r="BK148" s="214">
        <f>ROUND(I148*H148,2)</f>
        <v>0</v>
      </c>
      <c r="BL148" s="15" t="s">
        <v>397</v>
      </c>
      <c r="BM148" s="15" t="s">
        <v>1559</v>
      </c>
    </row>
    <row r="149" spans="2:47" s="1" customFormat="1" ht="12">
      <c r="B149" s="36"/>
      <c r="C149" s="37"/>
      <c r="D149" s="215" t="s">
        <v>141</v>
      </c>
      <c r="E149" s="37"/>
      <c r="F149" s="216" t="s">
        <v>924</v>
      </c>
      <c r="G149" s="37"/>
      <c r="H149" s="37"/>
      <c r="I149" s="129"/>
      <c r="J149" s="37"/>
      <c r="K149" s="37"/>
      <c r="L149" s="41"/>
      <c r="M149" s="217"/>
      <c r="N149" s="77"/>
      <c r="O149" s="77"/>
      <c r="P149" s="77"/>
      <c r="Q149" s="77"/>
      <c r="R149" s="77"/>
      <c r="S149" s="77"/>
      <c r="T149" s="78"/>
      <c r="AT149" s="15" t="s">
        <v>141</v>
      </c>
      <c r="AU149" s="15" t="s">
        <v>78</v>
      </c>
    </row>
    <row r="150" spans="2:51" s="11" customFormat="1" ht="12">
      <c r="B150" s="231"/>
      <c r="C150" s="232"/>
      <c r="D150" s="215" t="s">
        <v>189</v>
      </c>
      <c r="E150" s="233" t="s">
        <v>1</v>
      </c>
      <c r="F150" s="234" t="s">
        <v>1560</v>
      </c>
      <c r="G150" s="232"/>
      <c r="H150" s="235">
        <v>35.7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189</v>
      </c>
      <c r="AU150" s="241" t="s">
        <v>78</v>
      </c>
      <c r="AV150" s="11" t="s">
        <v>78</v>
      </c>
      <c r="AW150" s="11" t="s">
        <v>31</v>
      </c>
      <c r="AX150" s="11" t="s">
        <v>76</v>
      </c>
      <c r="AY150" s="241" t="s">
        <v>130</v>
      </c>
    </row>
    <row r="151" spans="2:65" s="1" customFormat="1" ht="16.5" customHeight="1">
      <c r="B151" s="36"/>
      <c r="C151" s="221" t="s">
        <v>539</v>
      </c>
      <c r="D151" s="221" t="s">
        <v>178</v>
      </c>
      <c r="E151" s="222" t="s">
        <v>1561</v>
      </c>
      <c r="F151" s="223" t="s">
        <v>1562</v>
      </c>
      <c r="G151" s="224" t="s">
        <v>198</v>
      </c>
      <c r="H151" s="225">
        <v>36.414</v>
      </c>
      <c r="I151" s="226"/>
      <c r="J151" s="227">
        <f>ROUND(I151*H151,2)</f>
        <v>0</v>
      </c>
      <c r="K151" s="223" t="s">
        <v>138</v>
      </c>
      <c r="L151" s="228"/>
      <c r="M151" s="229" t="s">
        <v>1</v>
      </c>
      <c r="N151" s="230" t="s">
        <v>39</v>
      </c>
      <c r="O151" s="77"/>
      <c r="P151" s="212">
        <f>O151*H151</f>
        <v>0</v>
      </c>
      <c r="Q151" s="212">
        <v>0.0003</v>
      </c>
      <c r="R151" s="212">
        <f>Q151*H151</f>
        <v>0.0109242</v>
      </c>
      <c r="S151" s="212">
        <v>0</v>
      </c>
      <c r="T151" s="213">
        <f>S151*H151</f>
        <v>0</v>
      </c>
      <c r="AR151" s="15" t="s">
        <v>408</v>
      </c>
      <c r="AT151" s="15" t="s">
        <v>178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1563</v>
      </c>
    </row>
    <row r="152" spans="2:47" s="1" customFormat="1" ht="12">
      <c r="B152" s="36"/>
      <c r="C152" s="37"/>
      <c r="D152" s="215" t="s">
        <v>141</v>
      </c>
      <c r="E152" s="37"/>
      <c r="F152" s="216" t="s">
        <v>1562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pans="2:51" s="11" customFormat="1" ht="12">
      <c r="B153" s="231"/>
      <c r="C153" s="232"/>
      <c r="D153" s="215" t="s">
        <v>189</v>
      </c>
      <c r="E153" s="232"/>
      <c r="F153" s="234" t="s">
        <v>1564</v>
      </c>
      <c r="G153" s="232"/>
      <c r="H153" s="235">
        <v>36.414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189</v>
      </c>
      <c r="AU153" s="241" t="s">
        <v>78</v>
      </c>
      <c r="AV153" s="11" t="s">
        <v>78</v>
      </c>
      <c r="AW153" s="11" t="s">
        <v>4</v>
      </c>
      <c r="AX153" s="11" t="s">
        <v>76</v>
      </c>
      <c r="AY153" s="241" t="s">
        <v>130</v>
      </c>
    </row>
    <row r="154" spans="2:65" s="1" customFormat="1" ht="16.5" customHeight="1">
      <c r="B154" s="36"/>
      <c r="C154" s="203" t="s">
        <v>236</v>
      </c>
      <c r="D154" s="203" t="s">
        <v>134</v>
      </c>
      <c r="E154" s="204" t="s">
        <v>1441</v>
      </c>
      <c r="F154" s="205" t="s">
        <v>1442</v>
      </c>
      <c r="G154" s="206" t="s">
        <v>186</v>
      </c>
      <c r="H154" s="207">
        <v>28.92</v>
      </c>
      <c r="I154" s="208"/>
      <c r="J154" s="209">
        <f>ROUND(I154*H154,2)</f>
        <v>0</v>
      </c>
      <c r="K154" s="205" t="s">
        <v>138</v>
      </c>
      <c r="L154" s="41"/>
      <c r="M154" s="210" t="s">
        <v>1</v>
      </c>
      <c r="N154" s="211" t="s">
        <v>39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397</v>
      </c>
      <c r="AT154" s="15" t="s">
        <v>134</v>
      </c>
      <c r="AU154" s="15" t="s">
        <v>78</v>
      </c>
      <c r="AY154" s="15" t="s">
        <v>130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76</v>
      </c>
      <c r="BK154" s="214">
        <f>ROUND(I154*H154,2)</f>
        <v>0</v>
      </c>
      <c r="BL154" s="15" t="s">
        <v>397</v>
      </c>
      <c r="BM154" s="15" t="s">
        <v>1565</v>
      </c>
    </row>
    <row r="155" spans="2:47" s="1" customFormat="1" ht="12">
      <c r="B155" s="36"/>
      <c r="C155" s="37"/>
      <c r="D155" s="215" t="s">
        <v>141</v>
      </c>
      <c r="E155" s="37"/>
      <c r="F155" s="216" t="s">
        <v>1444</v>
      </c>
      <c r="G155" s="37"/>
      <c r="H155" s="37"/>
      <c r="I155" s="129"/>
      <c r="J155" s="37"/>
      <c r="K155" s="37"/>
      <c r="L155" s="41"/>
      <c r="M155" s="217"/>
      <c r="N155" s="77"/>
      <c r="O155" s="77"/>
      <c r="P155" s="77"/>
      <c r="Q155" s="77"/>
      <c r="R155" s="77"/>
      <c r="S155" s="77"/>
      <c r="T155" s="78"/>
      <c r="AT155" s="15" t="s">
        <v>141</v>
      </c>
      <c r="AU155" s="15" t="s">
        <v>78</v>
      </c>
    </row>
    <row r="156" spans="2:65" s="1" customFormat="1" ht="16.5" customHeight="1">
      <c r="B156" s="36"/>
      <c r="C156" s="203" t="s">
        <v>544</v>
      </c>
      <c r="D156" s="203" t="s">
        <v>134</v>
      </c>
      <c r="E156" s="204" t="s">
        <v>644</v>
      </c>
      <c r="F156" s="205" t="s">
        <v>645</v>
      </c>
      <c r="G156" s="206" t="s">
        <v>173</v>
      </c>
      <c r="H156" s="207">
        <v>0.244</v>
      </c>
      <c r="I156" s="208"/>
      <c r="J156" s="209">
        <f>ROUND(I156*H156,2)</f>
        <v>0</v>
      </c>
      <c r="K156" s="205" t="s">
        <v>138</v>
      </c>
      <c r="L156" s="41"/>
      <c r="M156" s="210" t="s">
        <v>1</v>
      </c>
      <c r="N156" s="211" t="s">
        <v>39</v>
      </c>
      <c r="O156" s="77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15" t="s">
        <v>397</v>
      </c>
      <c r="AT156" s="15" t="s">
        <v>134</v>
      </c>
      <c r="AU156" s="15" t="s">
        <v>78</v>
      </c>
      <c r="AY156" s="15" t="s">
        <v>130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76</v>
      </c>
      <c r="BK156" s="214">
        <f>ROUND(I156*H156,2)</f>
        <v>0</v>
      </c>
      <c r="BL156" s="15" t="s">
        <v>397</v>
      </c>
      <c r="BM156" s="15" t="s">
        <v>1566</v>
      </c>
    </row>
    <row r="157" spans="2:47" s="1" customFormat="1" ht="12">
      <c r="B157" s="36"/>
      <c r="C157" s="37"/>
      <c r="D157" s="215" t="s">
        <v>141</v>
      </c>
      <c r="E157" s="37"/>
      <c r="F157" s="216" t="s">
        <v>647</v>
      </c>
      <c r="G157" s="37"/>
      <c r="H157" s="37"/>
      <c r="I157" s="129"/>
      <c r="J157" s="37"/>
      <c r="K157" s="37"/>
      <c r="L157" s="41"/>
      <c r="M157" s="217"/>
      <c r="N157" s="77"/>
      <c r="O157" s="77"/>
      <c r="P157" s="77"/>
      <c r="Q157" s="77"/>
      <c r="R157" s="77"/>
      <c r="S157" s="77"/>
      <c r="T157" s="78"/>
      <c r="AT157" s="15" t="s">
        <v>141</v>
      </c>
      <c r="AU157" s="15" t="s">
        <v>78</v>
      </c>
    </row>
    <row r="158" spans="2:65" s="1" customFormat="1" ht="16.5" customHeight="1">
      <c r="B158" s="36"/>
      <c r="C158" s="203" t="s">
        <v>549</v>
      </c>
      <c r="D158" s="203" t="s">
        <v>134</v>
      </c>
      <c r="E158" s="204" t="s">
        <v>649</v>
      </c>
      <c r="F158" s="205" t="s">
        <v>650</v>
      </c>
      <c r="G158" s="206" t="s">
        <v>173</v>
      </c>
      <c r="H158" s="207">
        <v>0.244</v>
      </c>
      <c r="I158" s="208"/>
      <c r="J158" s="209">
        <f>ROUND(I158*H158,2)</f>
        <v>0</v>
      </c>
      <c r="K158" s="205" t="s">
        <v>138</v>
      </c>
      <c r="L158" s="41"/>
      <c r="M158" s="210" t="s">
        <v>1</v>
      </c>
      <c r="N158" s="211" t="s">
        <v>39</v>
      </c>
      <c r="O158" s="7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5" t="s">
        <v>397</v>
      </c>
      <c r="AT158" s="15" t="s">
        <v>134</v>
      </c>
      <c r="AU158" s="15" t="s">
        <v>78</v>
      </c>
      <c r="AY158" s="15" t="s">
        <v>130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5" t="s">
        <v>76</v>
      </c>
      <c r="BK158" s="214">
        <f>ROUND(I158*H158,2)</f>
        <v>0</v>
      </c>
      <c r="BL158" s="15" t="s">
        <v>397</v>
      </c>
      <c r="BM158" s="15" t="s">
        <v>1567</v>
      </c>
    </row>
    <row r="159" spans="2:47" s="1" customFormat="1" ht="12">
      <c r="B159" s="36"/>
      <c r="C159" s="37"/>
      <c r="D159" s="215" t="s">
        <v>141</v>
      </c>
      <c r="E159" s="37"/>
      <c r="F159" s="216" t="s">
        <v>652</v>
      </c>
      <c r="G159" s="37"/>
      <c r="H159" s="37"/>
      <c r="I159" s="129"/>
      <c r="J159" s="37"/>
      <c r="K159" s="37"/>
      <c r="L159" s="41"/>
      <c r="M159" s="217"/>
      <c r="N159" s="77"/>
      <c r="O159" s="77"/>
      <c r="P159" s="77"/>
      <c r="Q159" s="77"/>
      <c r="R159" s="77"/>
      <c r="S159" s="77"/>
      <c r="T159" s="78"/>
      <c r="AT159" s="15" t="s">
        <v>141</v>
      </c>
      <c r="AU159" s="15" t="s">
        <v>78</v>
      </c>
    </row>
    <row r="160" spans="2:65" s="1" customFormat="1" ht="16.5" customHeight="1">
      <c r="B160" s="36"/>
      <c r="C160" s="203" t="s">
        <v>553</v>
      </c>
      <c r="D160" s="203" t="s">
        <v>134</v>
      </c>
      <c r="E160" s="204" t="s">
        <v>654</v>
      </c>
      <c r="F160" s="205" t="s">
        <v>655</v>
      </c>
      <c r="G160" s="206" t="s">
        <v>173</v>
      </c>
      <c r="H160" s="207">
        <v>0.244</v>
      </c>
      <c r="I160" s="208"/>
      <c r="J160" s="209">
        <f>ROUND(I160*H160,2)</f>
        <v>0</v>
      </c>
      <c r="K160" s="205" t="s">
        <v>138</v>
      </c>
      <c r="L160" s="41"/>
      <c r="M160" s="210" t="s">
        <v>1</v>
      </c>
      <c r="N160" s="211" t="s">
        <v>39</v>
      </c>
      <c r="O160" s="7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5" t="s">
        <v>397</v>
      </c>
      <c r="AT160" s="15" t="s">
        <v>134</v>
      </c>
      <c r="AU160" s="15" t="s">
        <v>78</v>
      </c>
      <c r="AY160" s="15" t="s">
        <v>130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76</v>
      </c>
      <c r="BK160" s="214">
        <f>ROUND(I160*H160,2)</f>
        <v>0</v>
      </c>
      <c r="BL160" s="15" t="s">
        <v>397</v>
      </c>
      <c r="BM160" s="15" t="s">
        <v>1568</v>
      </c>
    </row>
    <row r="161" spans="2:47" s="1" customFormat="1" ht="12">
      <c r="B161" s="36"/>
      <c r="C161" s="37"/>
      <c r="D161" s="215" t="s">
        <v>141</v>
      </c>
      <c r="E161" s="37"/>
      <c r="F161" s="216" t="s">
        <v>657</v>
      </c>
      <c r="G161" s="37"/>
      <c r="H161" s="37"/>
      <c r="I161" s="129"/>
      <c r="J161" s="37"/>
      <c r="K161" s="37"/>
      <c r="L161" s="41"/>
      <c r="M161" s="217"/>
      <c r="N161" s="77"/>
      <c r="O161" s="77"/>
      <c r="P161" s="77"/>
      <c r="Q161" s="77"/>
      <c r="R161" s="77"/>
      <c r="S161" s="77"/>
      <c r="T161" s="78"/>
      <c r="AT161" s="15" t="s">
        <v>141</v>
      </c>
      <c r="AU161" s="15" t="s">
        <v>78</v>
      </c>
    </row>
    <row r="162" spans="2:63" s="10" customFormat="1" ht="22.8" customHeight="1">
      <c r="B162" s="187"/>
      <c r="C162" s="188"/>
      <c r="D162" s="189" t="s">
        <v>67</v>
      </c>
      <c r="E162" s="201" t="s">
        <v>686</v>
      </c>
      <c r="F162" s="201" t="s">
        <v>687</v>
      </c>
      <c r="G162" s="188"/>
      <c r="H162" s="188"/>
      <c r="I162" s="191"/>
      <c r="J162" s="202">
        <f>BK162</f>
        <v>0</v>
      </c>
      <c r="K162" s="188"/>
      <c r="L162" s="193"/>
      <c r="M162" s="194"/>
      <c r="N162" s="195"/>
      <c r="O162" s="195"/>
      <c r="P162" s="196">
        <f>SUM(P163:P164)</f>
        <v>0</v>
      </c>
      <c r="Q162" s="195"/>
      <c r="R162" s="196">
        <f>SUM(R163:R164)</f>
        <v>0.01152</v>
      </c>
      <c r="S162" s="195"/>
      <c r="T162" s="197">
        <f>SUM(T163:T164)</f>
        <v>0</v>
      </c>
      <c r="AR162" s="198" t="s">
        <v>78</v>
      </c>
      <c r="AT162" s="199" t="s">
        <v>67</v>
      </c>
      <c r="AU162" s="199" t="s">
        <v>76</v>
      </c>
      <c r="AY162" s="198" t="s">
        <v>130</v>
      </c>
      <c r="BK162" s="200">
        <f>SUM(BK163:BK164)</f>
        <v>0</v>
      </c>
    </row>
    <row r="163" spans="2:65" s="1" customFormat="1" ht="16.5" customHeight="1">
      <c r="B163" s="36"/>
      <c r="C163" s="203" t="s">
        <v>397</v>
      </c>
      <c r="D163" s="203" t="s">
        <v>134</v>
      </c>
      <c r="E163" s="204" t="s">
        <v>1569</v>
      </c>
      <c r="F163" s="205" t="s">
        <v>1570</v>
      </c>
      <c r="G163" s="206" t="s">
        <v>186</v>
      </c>
      <c r="H163" s="207">
        <v>32</v>
      </c>
      <c r="I163" s="208"/>
      <c r="J163" s="209">
        <f>ROUND(I163*H163,2)</f>
        <v>0</v>
      </c>
      <c r="K163" s="205" t="s">
        <v>138</v>
      </c>
      <c r="L163" s="41"/>
      <c r="M163" s="210" t="s">
        <v>1</v>
      </c>
      <c r="N163" s="211" t="s">
        <v>39</v>
      </c>
      <c r="O163" s="77"/>
      <c r="P163" s="212">
        <f>O163*H163</f>
        <v>0</v>
      </c>
      <c r="Q163" s="212">
        <v>0.00036</v>
      </c>
      <c r="R163" s="212">
        <f>Q163*H163</f>
        <v>0.01152</v>
      </c>
      <c r="S163" s="212">
        <v>0</v>
      </c>
      <c r="T163" s="213">
        <f>S163*H163</f>
        <v>0</v>
      </c>
      <c r="AR163" s="15" t="s">
        <v>397</v>
      </c>
      <c r="AT163" s="15" t="s">
        <v>134</v>
      </c>
      <c r="AU163" s="15" t="s">
        <v>78</v>
      </c>
      <c r="AY163" s="15" t="s">
        <v>130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76</v>
      </c>
      <c r="BK163" s="214">
        <f>ROUND(I163*H163,2)</f>
        <v>0</v>
      </c>
      <c r="BL163" s="15" t="s">
        <v>397</v>
      </c>
      <c r="BM163" s="15" t="s">
        <v>1571</v>
      </c>
    </row>
    <row r="164" spans="2:47" s="1" customFormat="1" ht="12">
      <c r="B164" s="36"/>
      <c r="C164" s="37"/>
      <c r="D164" s="215" t="s">
        <v>141</v>
      </c>
      <c r="E164" s="37"/>
      <c r="F164" s="216" t="s">
        <v>1572</v>
      </c>
      <c r="G164" s="37"/>
      <c r="H164" s="37"/>
      <c r="I164" s="129"/>
      <c r="J164" s="37"/>
      <c r="K164" s="37"/>
      <c r="L164" s="41"/>
      <c r="M164" s="218"/>
      <c r="N164" s="219"/>
      <c r="O164" s="219"/>
      <c r="P164" s="219"/>
      <c r="Q164" s="219"/>
      <c r="R164" s="219"/>
      <c r="S164" s="219"/>
      <c r="T164" s="220"/>
      <c r="AT164" s="15" t="s">
        <v>141</v>
      </c>
      <c r="AU164" s="15" t="s">
        <v>78</v>
      </c>
    </row>
    <row r="165" spans="2:12" s="1" customFormat="1" ht="6.95" customHeight="1">
      <c r="B165" s="55"/>
      <c r="C165" s="56"/>
      <c r="D165" s="56"/>
      <c r="E165" s="56"/>
      <c r="F165" s="56"/>
      <c r="G165" s="56"/>
      <c r="H165" s="56"/>
      <c r="I165" s="153"/>
      <c r="J165" s="56"/>
      <c r="K165" s="56"/>
      <c r="L165" s="41"/>
    </row>
  </sheetData>
  <sheetProtection password="CAFF" sheet="1" objects="1" scenarios="1" formatColumns="0" formatRows="0" autoFilter="0"/>
  <autoFilter ref="C86:K16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96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1573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ROUND(J86,2)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ROUND((SUM(BE86:BE275)),2)</f>
        <v>0</v>
      </c>
      <c r="I33" s="142">
        <v>0.21</v>
      </c>
      <c r="J33" s="141">
        <f>ROUND(((SUM(BE86:BE275))*I33),2)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ROUND((SUM(BF86:BF275)),2)</f>
        <v>0</v>
      </c>
      <c r="I34" s="142">
        <v>0.15</v>
      </c>
      <c r="J34" s="141">
        <f>ROUND(((SUM(BF86:BF275))*I34),2)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ROUND((SUM(BG86:BG275)),2)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ROUND((SUM(BH86:BH275)),2)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ROUND((SUM(BI86:BI275)),2)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202007 - Ústav Patologické fyziologie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J86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158</v>
      </c>
      <c r="E60" s="166"/>
      <c r="F60" s="166"/>
      <c r="G60" s="166"/>
      <c r="H60" s="166"/>
      <c r="I60" s="167"/>
      <c r="J60" s="168">
        <f>J87</f>
        <v>0</v>
      </c>
      <c r="K60" s="164"/>
      <c r="L60" s="169"/>
    </row>
    <row r="61" spans="2:12" s="8" customFormat="1" ht="19.9" customHeight="1">
      <c r="B61" s="170"/>
      <c r="C61" s="171"/>
      <c r="D61" s="172" t="s">
        <v>1574</v>
      </c>
      <c r="E61" s="173"/>
      <c r="F61" s="173"/>
      <c r="G61" s="173"/>
      <c r="H61" s="173"/>
      <c r="I61" s="174"/>
      <c r="J61" s="175">
        <f>J88</f>
        <v>0</v>
      </c>
      <c r="K61" s="171"/>
      <c r="L61" s="176"/>
    </row>
    <row r="62" spans="2:12" s="8" customFormat="1" ht="19.9" customHeight="1">
      <c r="B62" s="170"/>
      <c r="C62" s="171"/>
      <c r="D62" s="172" t="s">
        <v>1575</v>
      </c>
      <c r="E62" s="173"/>
      <c r="F62" s="173"/>
      <c r="G62" s="173"/>
      <c r="H62" s="173"/>
      <c r="I62" s="174"/>
      <c r="J62" s="175">
        <f>J161</f>
        <v>0</v>
      </c>
      <c r="K62" s="171"/>
      <c r="L62" s="176"/>
    </row>
    <row r="63" spans="2:12" s="8" customFormat="1" ht="19.9" customHeight="1">
      <c r="B63" s="170"/>
      <c r="C63" s="171"/>
      <c r="D63" s="172" t="s">
        <v>1576</v>
      </c>
      <c r="E63" s="173"/>
      <c r="F63" s="173"/>
      <c r="G63" s="173"/>
      <c r="H63" s="173"/>
      <c r="I63" s="174"/>
      <c r="J63" s="175">
        <f>J196</f>
        <v>0</v>
      </c>
      <c r="K63" s="171"/>
      <c r="L63" s="176"/>
    </row>
    <row r="64" spans="2:12" s="8" customFormat="1" ht="19.9" customHeight="1">
      <c r="B64" s="170"/>
      <c r="C64" s="171"/>
      <c r="D64" s="172" t="s">
        <v>163</v>
      </c>
      <c r="E64" s="173"/>
      <c r="F64" s="173"/>
      <c r="G64" s="173"/>
      <c r="H64" s="173"/>
      <c r="I64" s="174"/>
      <c r="J64" s="175">
        <f>J209</f>
        <v>0</v>
      </c>
      <c r="K64" s="171"/>
      <c r="L64" s="176"/>
    </row>
    <row r="65" spans="2:12" s="8" customFormat="1" ht="19.9" customHeight="1">
      <c r="B65" s="170"/>
      <c r="C65" s="171"/>
      <c r="D65" s="172" t="s">
        <v>166</v>
      </c>
      <c r="E65" s="173"/>
      <c r="F65" s="173"/>
      <c r="G65" s="173"/>
      <c r="H65" s="173"/>
      <c r="I65" s="174"/>
      <c r="J65" s="175">
        <f>J244</f>
        <v>0</v>
      </c>
      <c r="K65" s="171"/>
      <c r="L65" s="176"/>
    </row>
    <row r="66" spans="2:12" s="8" customFormat="1" ht="19.9" customHeight="1">
      <c r="B66" s="170"/>
      <c r="C66" s="171"/>
      <c r="D66" s="172" t="s">
        <v>754</v>
      </c>
      <c r="E66" s="173"/>
      <c r="F66" s="173"/>
      <c r="G66" s="173"/>
      <c r="H66" s="173"/>
      <c r="I66" s="174"/>
      <c r="J66" s="175">
        <f>J273</f>
        <v>0</v>
      </c>
      <c r="K66" s="171"/>
      <c r="L66" s="176"/>
    </row>
    <row r="67" spans="2:12" s="1" customFormat="1" ht="21.8" customHeight="1">
      <c r="B67" s="36"/>
      <c r="C67" s="37"/>
      <c r="D67" s="37"/>
      <c r="E67" s="37"/>
      <c r="F67" s="37"/>
      <c r="G67" s="37"/>
      <c r="H67" s="37"/>
      <c r="I67" s="129"/>
      <c r="J67" s="37"/>
      <c r="K67" s="37"/>
      <c r="L67" s="41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53"/>
      <c r="J68" s="56"/>
      <c r="K68" s="56"/>
      <c r="L68" s="41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56"/>
      <c r="J72" s="58"/>
      <c r="K72" s="58"/>
      <c r="L72" s="41"/>
    </row>
    <row r="73" spans="2:12" s="1" customFormat="1" ht="24.95" customHeight="1">
      <c r="B73" s="36"/>
      <c r="C73" s="21" t="s">
        <v>115</v>
      </c>
      <c r="D73" s="37"/>
      <c r="E73" s="37"/>
      <c r="F73" s="37"/>
      <c r="G73" s="37"/>
      <c r="H73" s="37"/>
      <c r="I73" s="129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9"/>
      <c r="J74" s="37"/>
      <c r="K74" s="37"/>
      <c r="L74" s="41"/>
    </row>
    <row r="75" spans="2:12" s="1" customFormat="1" ht="12" customHeight="1">
      <c r="B75" s="36"/>
      <c r="C75" s="30" t="s">
        <v>16</v>
      </c>
      <c r="D75" s="37"/>
      <c r="E75" s="37"/>
      <c r="F75" s="37"/>
      <c r="G75" s="37"/>
      <c r="H75" s="37"/>
      <c r="I75" s="129"/>
      <c r="J75" s="37"/>
      <c r="K75" s="37"/>
      <c r="L75" s="41"/>
    </row>
    <row r="76" spans="2:12" s="1" customFormat="1" ht="16.5" customHeight="1">
      <c r="B76" s="36"/>
      <c r="C76" s="37"/>
      <c r="D76" s="37"/>
      <c r="E76" s="157" t="str">
        <f>E7</f>
        <v>Stavební úpravy - požadavky 2020</v>
      </c>
      <c r="F76" s="30"/>
      <c r="G76" s="30"/>
      <c r="H76" s="30"/>
      <c r="I76" s="129"/>
      <c r="J76" s="37"/>
      <c r="K76" s="37"/>
      <c r="L76" s="41"/>
    </row>
    <row r="77" spans="2:12" s="1" customFormat="1" ht="12" customHeight="1">
      <c r="B77" s="36"/>
      <c r="C77" s="30" t="s">
        <v>104</v>
      </c>
      <c r="D77" s="37"/>
      <c r="E77" s="37"/>
      <c r="F77" s="37"/>
      <c r="G77" s="37"/>
      <c r="H77" s="37"/>
      <c r="I77" s="129"/>
      <c r="J77" s="37"/>
      <c r="K77" s="37"/>
      <c r="L77" s="41"/>
    </row>
    <row r="78" spans="2:12" s="1" customFormat="1" ht="16.5" customHeight="1">
      <c r="B78" s="36"/>
      <c r="C78" s="37"/>
      <c r="D78" s="37"/>
      <c r="E78" s="62" t="str">
        <f>E9</f>
        <v>202007 - Ústav Patologické fyziologie</v>
      </c>
      <c r="F78" s="37"/>
      <c r="G78" s="37"/>
      <c r="H78" s="37"/>
      <c r="I78" s="129"/>
      <c r="J78" s="37"/>
      <c r="K78" s="37"/>
      <c r="L78" s="41"/>
    </row>
    <row r="79" spans="2:12" s="1" customFormat="1" ht="6.95" customHeight="1">
      <c r="B79" s="36"/>
      <c r="C79" s="37"/>
      <c r="D79" s="37"/>
      <c r="E79" s="37"/>
      <c r="F79" s="37"/>
      <c r="G79" s="37"/>
      <c r="H79" s="37"/>
      <c r="I79" s="129"/>
      <c r="J79" s="37"/>
      <c r="K79" s="37"/>
      <c r="L79" s="41"/>
    </row>
    <row r="80" spans="2:12" s="1" customFormat="1" ht="12" customHeight="1">
      <c r="B80" s="36"/>
      <c r="C80" s="30" t="s">
        <v>20</v>
      </c>
      <c r="D80" s="37"/>
      <c r="E80" s="37"/>
      <c r="F80" s="25" t="str">
        <f>F12</f>
        <v>Šimkova ul.</v>
      </c>
      <c r="G80" s="37"/>
      <c r="H80" s="37"/>
      <c r="I80" s="131" t="s">
        <v>22</v>
      </c>
      <c r="J80" s="65" t="str">
        <f>IF(J12="","",J12)</f>
        <v>20. 4. 2020</v>
      </c>
      <c r="K80" s="37"/>
      <c r="L80" s="41"/>
    </row>
    <row r="81" spans="2:12" s="1" customFormat="1" ht="6.95" customHeight="1">
      <c r="B81" s="36"/>
      <c r="C81" s="37"/>
      <c r="D81" s="37"/>
      <c r="E81" s="37"/>
      <c r="F81" s="37"/>
      <c r="G81" s="37"/>
      <c r="H81" s="37"/>
      <c r="I81" s="129"/>
      <c r="J81" s="37"/>
      <c r="K81" s="37"/>
      <c r="L81" s="41"/>
    </row>
    <row r="82" spans="2:12" s="1" customFormat="1" ht="13.65" customHeight="1">
      <c r="B82" s="36"/>
      <c r="C82" s="30" t="s">
        <v>24</v>
      </c>
      <c r="D82" s="37"/>
      <c r="E82" s="37"/>
      <c r="F82" s="25" t="str">
        <f>E15</f>
        <v xml:space="preserve"> </v>
      </c>
      <c r="G82" s="37"/>
      <c r="H82" s="37"/>
      <c r="I82" s="131" t="s">
        <v>30</v>
      </c>
      <c r="J82" s="34" t="str">
        <f>E21</f>
        <v xml:space="preserve"> </v>
      </c>
      <c r="K82" s="37"/>
      <c r="L82" s="41"/>
    </row>
    <row r="83" spans="2:12" s="1" customFormat="1" ht="13.65" customHeight="1">
      <c r="B83" s="36"/>
      <c r="C83" s="30" t="s">
        <v>28</v>
      </c>
      <c r="D83" s="37"/>
      <c r="E83" s="37"/>
      <c r="F83" s="25" t="str">
        <f>IF(E18="","",E18)</f>
        <v>Vyplň údaj</v>
      </c>
      <c r="G83" s="37"/>
      <c r="H83" s="37"/>
      <c r="I83" s="131" t="s">
        <v>32</v>
      </c>
      <c r="J83" s="34" t="str">
        <f>E24</f>
        <v xml:space="preserve"> </v>
      </c>
      <c r="K83" s="37"/>
      <c r="L83" s="41"/>
    </row>
    <row r="84" spans="2:12" s="1" customFormat="1" ht="10.3" customHeight="1">
      <c r="B84" s="36"/>
      <c r="C84" s="37"/>
      <c r="D84" s="37"/>
      <c r="E84" s="37"/>
      <c r="F84" s="37"/>
      <c r="G84" s="37"/>
      <c r="H84" s="37"/>
      <c r="I84" s="129"/>
      <c r="J84" s="37"/>
      <c r="K84" s="37"/>
      <c r="L84" s="41"/>
    </row>
    <row r="85" spans="2:20" s="9" customFormat="1" ht="29.25" customHeight="1">
      <c r="B85" s="177"/>
      <c r="C85" s="178" t="s">
        <v>116</v>
      </c>
      <c r="D85" s="179" t="s">
        <v>53</v>
      </c>
      <c r="E85" s="179" t="s">
        <v>49</v>
      </c>
      <c r="F85" s="179" t="s">
        <v>50</v>
      </c>
      <c r="G85" s="179" t="s">
        <v>117</v>
      </c>
      <c r="H85" s="179" t="s">
        <v>118</v>
      </c>
      <c r="I85" s="180" t="s">
        <v>119</v>
      </c>
      <c r="J85" s="179" t="s">
        <v>108</v>
      </c>
      <c r="K85" s="181" t="s">
        <v>120</v>
      </c>
      <c r="L85" s="182"/>
      <c r="M85" s="86" t="s">
        <v>1</v>
      </c>
      <c r="N85" s="87" t="s">
        <v>38</v>
      </c>
      <c r="O85" s="87" t="s">
        <v>121</v>
      </c>
      <c r="P85" s="87" t="s">
        <v>122</v>
      </c>
      <c r="Q85" s="87" t="s">
        <v>123</v>
      </c>
      <c r="R85" s="87" t="s">
        <v>124</v>
      </c>
      <c r="S85" s="87" t="s">
        <v>125</v>
      </c>
      <c r="T85" s="88" t="s">
        <v>126</v>
      </c>
    </row>
    <row r="86" spans="2:63" s="1" customFormat="1" ht="22.8" customHeight="1">
      <c r="B86" s="36"/>
      <c r="C86" s="93" t="s">
        <v>127</v>
      </c>
      <c r="D86" s="37"/>
      <c r="E86" s="37"/>
      <c r="F86" s="37"/>
      <c r="G86" s="37"/>
      <c r="H86" s="37"/>
      <c r="I86" s="129"/>
      <c r="J86" s="183">
        <f>BK86</f>
        <v>0</v>
      </c>
      <c r="K86" s="37"/>
      <c r="L86" s="41"/>
      <c r="M86" s="89"/>
      <c r="N86" s="90"/>
      <c r="O86" s="90"/>
      <c r="P86" s="184">
        <f>P87</f>
        <v>0</v>
      </c>
      <c r="Q86" s="90"/>
      <c r="R86" s="184">
        <f>R87</f>
        <v>0.17987994999999998</v>
      </c>
      <c r="S86" s="90"/>
      <c r="T86" s="185">
        <f>T87</f>
        <v>0.06952799999999999</v>
      </c>
      <c r="AT86" s="15" t="s">
        <v>67</v>
      </c>
      <c r="AU86" s="15" t="s">
        <v>110</v>
      </c>
      <c r="BK86" s="186">
        <f>BK87</f>
        <v>0</v>
      </c>
    </row>
    <row r="87" spans="2:63" s="10" customFormat="1" ht="25.9" customHeight="1">
      <c r="B87" s="187"/>
      <c r="C87" s="188"/>
      <c r="D87" s="189" t="s">
        <v>67</v>
      </c>
      <c r="E87" s="190" t="s">
        <v>390</v>
      </c>
      <c r="F87" s="190" t="s">
        <v>391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P88+P161+P196+P209+P244+P273</f>
        <v>0</v>
      </c>
      <c r="Q87" s="195"/>
      <c r="R87" s="196">
        <f>R88+R161+R196+R209+R244+R273</f>
        <v>0.17987994999999998</v>
      </c>
      <c r="S87" s="195"/>
      <c r="T87" s="197">
        <f>T88+T161+T196+T209+T244+T273</f>
        <v>0.06952799999999999</v>
      </c>
      <c r="AR87" s="198" t="s">
        <v>78</v>
      </c>
      <c r="AT87" s="199" t="s">
        <v>67</v>
      </c>
      <c r="AU87" s="199" t="s">
        <v>68</v>
      </c>
      <c r="AY87" s="198" t="s">
        <v>130</v>
      </c>
      <c r="BK87" s="200">
        <f>BK88+BK161+BK196+BK209+BK244+BK273</f>
        <v>0</v>
      </c>
    </row>
    <row r="88" spans="2:63" s="10" customFormat="1" ht="22.8" customHeight="1">
      <c r="B88" s="187"/>
      <c r="C88" s="188"/>
      <c r="D88" s="189" t="s">
        <v>67</v>
      </c>
      <c r="E88" s="201" t="s">
        <v>1577</v>
      </c>
      <c r="F88" s="201" t="s">
        <v>1578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SUM(P89:P160)</f>
        <v>0</v>
      </c>
      <c r="Q88" s="195"/>
      <c r="R88" s="196">
        <f>SUM(R89:R160)</f>
        <v>0</v>
      </c>
      <c r="S88" s="195"/>
      <c r="T88" s="197">
        <f>SUM(T89:T160)</f>
        <v>0</v>
      </c>
      <c r="AR88" s="198" t="s">
        <v>76</v>
      </c>
      <c r="AT88" s="199" t="s">
        <v>67</v>
      </c>
      <c r="AU88" s="199" t="s">
        <v>76</v>
      </c>
      <c r="AY88" s="198" t="s">
        <v>130</v>
      </c>
      <c r="BK88" s="200">
        <f>SUM(BK89:BK160)</f>
        <v>0</v>
      </c>
    </row>
    <row r="89" spans="2:65" s="1" customFormat="1" ht="16.5" customHeight="1">
      <c r="B89" s="36"/>
      <c r="C89" s="203" t="s">
        <v>431</v>
      </c>
      <c r="D89" s="203" t="s">
        <v>134</v>
      </c>
      <c r="E89" s="204" t="s">
        <v>1579</v>
      </c>
      <c r="F89" s="205" t="s">
        <v>1580</v>
      </c>
      <c r="G89" s="206" t="s">
        <v>1</v>
      </c>
      <c r="H89" s="207">
        <v>2</v>
      </c>
      <c r="I89" s="208"/>
      <c r="J89" s="209">
        <f>ROUND(I89*H89,2)</f>
        <v>0</v>
      </c>
      <c r="K89" s="205" t="s">
        <v>1</v>
      </c>
      <c r="L89" s="41"/>
      <c r="M89" s="210" t="s">
        <v>1</v>
      </c>
      <c r="N89" s="211" t="s">
        <v>39</v>
      </c>
      <c r="O89" s="7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5" t="s">
        <v>397</v>
      </c>
      <c r="AT89" s="15" t="s">
        <v>134</v>
      </c>
      <c r="AU89" s="15" t="s">
        <v>78</v>
      </c>
      <c r="AY89" s="15" t="s">
        <v>130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76</v>
      </c>
      <c r="BK89" s="214">
        <f>ROUND(I89*H89,2)</f>
        <v>0</v>
      </c>
      <c r="BL89" s="15" t="s">
        <v>397</v>
      </c>
      <c r="BM89" s="15" t="s">
        <v>1581</v>
      </c>
    </row>
    <row r="90" spans="2:47" s="1" customFormat="1" ht="12">
      <c r="B90" s="36"/>
      <c r="C90" s="37"/>
      <c r="D90" s="215" t="s">
        <v>141</v>
      </c>
      <c r="E90" s="37"/>
      <c r="F90" s="216" t="s">
        <v>1580</v>
      </c>
      <c r="G90" s="37"/>
      <c r="H90" s="37"/>
      <c r="I90" s="129"/>
      <c r="J90" s="37"/>
      <c r="K90" s="37"/>
      <c r="L90" s="41"/>
      <c r="M90" s="217"/>
      <c r="N90" s="77"/>
      <c r="O90" s="77"/>
      <c r="P90" s="77"/>
      <c r="Q90" s="77"/>
      <c r="R90" s="77"/>
      <c r="S90" s="77"/>
      <c r="T90" s="78"/>
      <c r="AT90" s="15" t="s">
        <v>141</v>
      </c>
      <c r="AU90" s="15" t="s">
        <v>78</v>
      </c>
    </row>
    <row r="91" spans="2:65" s="1" customFormat="1" ht="16.5" customHeight="1">
      <c r="B91" s="36"/>
      <c r="C91" s="203" t="s">
        <v>574</v>
      </c>
      <c r="D91" s="203" t="s">
        <v>134</v>
      </c>
      <c r="E91" s="204" t="s">
        <v>1582</v>
      </c>
      <c r="F91" s="205" t="s">
        <v>1583</v>
      </c>
      <c r="G91" s="206" t="s">
        <v>1</v>
      </c>
      <c r="H91" s="207">
        <v>6</v>
      </c>
      <c r="I91" s="208"/>
      <c r="J91" s="209">
        <f>ROUND(I91*H91,2)</f>
        <v>0</v>
      </c>
      <c r="K91" s="205" t="s">
        <v>1</v>
      </c>
      <c r="L91" s="41"/>
      <c r="M91" s="210" t="s">
        <v>1</v>
      </c>
      <c r="N91" s="211" t="s">
        <v>39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5" t="s">
        <v>397</v>
      </c>
      <c r="AT91" s="15" t="s">
        <v>134</v>
      </c>
      <c r="AU91" s="15" t="s">
        <v>78</v>
      </c>
      <c r="AY91" s="15" t="s">
        <v>130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76</v>
      </c>
      <c r="BK91" s="214">
        <f>ROUND(I91*H91,2)</f>
        <v>0</v>
      </c>
      <c r="BL91" s="15" t="s">
        <v>397</v>
      </c>
      <c r="BM91" s="15" t="s">
        <v>1584</v>
      </c>
    </row>
    <row r="92" spans="2:47" s="1" customFormat="1" ht="12">
      <c r="B92" s="36"/>
      <c r="C92" s="37"/>
      <c r="D92" s="215" t="s">
        <v>141</v>
      </c>
      <c r="E92" s="37"/>
      <c r="F92" s="216" t="s">
        <v>1583</v>
      </c>
      <c r="G92" s="37"/>
      <c r="H92" s="37"/>
      <c r="I92" s="129"/>
      <c r="J92" s="37"/>
      <c r="K92" s="37"/>
      <c r="L92" s="41"/>
      <c r="M92" s="217"/>
      <c r="N92" s="77"/>
      <c r="O92" s="77"/>
      <c r="P92" s="77"/>
      <c r="Q92" s="77"/>
      <c r="R92" s="77"/>
      <c r="S92" s="77"/>
      <c r="T92" s="78"/>
      <c r="AT92" s="15" t="s">
        <v>141</v>
      </c>
      <c r="AU92" s="15" t="s">
        <v>78</v>
      </c>
    </row>
    <row r="93" spans="2:65" s="1" customFormat="1" ht="16.5" customHeight="1">
      <c r="B93" s="36"/>
      <c r="C93" s="203" t="s">
        <v>414</v>
      </c>
      <c r="D93" s="203" t="s">
        <v>134</v>
      </c>
      <c r="E93" s="204" t="s">
        <v>1582</v>
      </c>
      <c r="F93" s="205" t="s">
        <v>1583</v>
      </c>
      <c r="G93" s="206" t="s">
        <v>1</v>
      </c>
      <c r="H93" s="207">
        <v>2</v>
      </c>
      <c r="I93" s="208"/>
      <c r="J93" s="209">
        <f>ROUND(I93*H93,2)</f>
        <v>0</v>
      </c>
      <c r="K93" s="205" t="s">
        <v>1</v>
      </c>
      <c r="L93" s="41"/>
      <c r="M93" s="210" t="s">
        <v>1</v>
      </c>
      <c r="N93" s="211" t="s">
        <v>39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5" t="s">
        <v>397</v>
      </c>
      <c r="AT93" s="15" t="s">
        <v>134</v>
      </c>
      <c r="AU93" s="15" t="s">
        <v>78</v>
      </c>
      <c r="AY93" s="15" t="s">
        <v>130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76</v>
      </c>
      <c r="BK93" s="214">
        <f>ROUND(I93*H93,2)</f>
        <v>0</v>
      </c>
      <c r="BL93" s="15" t="s">
        <v>397</v>
      </c>
      <c r="BM93" s="15" t="s">
        <v>1585</v>
      </c>
    </row>
    <row r="94" spans="2:47" s="1" customFormat="1" ht="12">
      <c r="B94" s="36"/>
      <c r="C94" s="37"/>
      <c r="D94" s="215" t="s">
        <v>141</v>
      </c>
      <c r="E94" s="37"/>
      <c r="F94" s="216" t="s">
        <v>1583</v>
      </c>
      <c r="G94" s="37"/>
      <c r="H94" s="37"/>
      <c r="I94" s="129"/>
      <c r="J94" s="37"/>
      <c r="K94" s="37"/>
      <c r="L94" s="41"/>
      <c r="M94" s="217"/>
      <c r="N94" s="77"/>
      <c r="O94" s="77"/>
      <c r="P94" s="77"/>
      <c r="Q94" s="77"/>
      <c r="R94" s="77"/>
      <c r="S94" s="77"/>
      <c r="T94" s="78"/>
      <c r="AT94" s="15" t="s">
        <v>141</v>
      </c>
      <c r="AU94" s="15" t="s">
        <v>78</v>
      </c>
    </row>
    <row r="95" spans="2:65" s="1" customFormat="1" ht="16.5" customHeight="1">
      <c r="B95" s="36"/>
      <c r="C95" s="203" t="s">
        <v>410</v>
      </c>
      <c r="D95" s="203" t="s">
        <v>134</v>
      </c>
      <c r="E95" s="204" t="s">
        <v>1582</v>
      </c>
      <c r="F95" s="205" t="s">
        <v>1583</v>
      </c>
      <c r="G95" s="206" t="s">
        <v>1</v>
      </c>
      <c r="H95" s="207">
        <v>2</v>
      </c>
      <c r="I95" s="208"/>
      <c r="J95" s="209">
        <f>ROUND(I95*H95,2)</f>
        <v>0</v>
      </c>
      <c r="K95" s="205" t="s">
        <v>1</v>
      </c>
      <c r="L95" s="41"/>
      <c r="M95" s="210" t="s">
        <v>1</v>
      </c>
      <c r="N95" s="211" t="s">
        <v>39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5" t="s">
        <v>397</v>
      </c>
      <c r="AT95" s="15" t="s">
        <v>134</v>
      </c>
      <c r="AU95" s="15" t="s">
        <v>78</v>
      </c>
      <c r="AY95" s="15" t="s">
        <v>130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76</v>
      </c>
      <c r="BK95" s="214">
        <f>ROUND(I95*H95,2)</f>
        <v>0</v>
      </c>
      <c r="BL95" s="15" t="s">
        <v>397</v>
      </c>
      <c r="BM95" s="15" t="s">
        <v>1586</v>
      </c>
    </row>
    <row r="96" spans="2:47" s="1" customFormat="1" ht="12">
      <c r="B96" s="36"/>
      <c r="C96" s="37"/>
      <c r="D96" s="215" t="s">
        <v>141</v>
      </c>
      <c r="E96" s="37"/>
      <c r="F96" s="216" t="s">
        <v>1583</v>
      </c>
      <c r="G96" s="37"/>
      <c r="H96" s="37"/>
      <c r="I96" s="129"/>
      <c r="J96" s="37"/>
      <c r="K96" s="37"/>
      <c r="L96" s="41"/>
      <c r="M96" s="217"/>
      <c r="N96" s="77"/>
      <c r="O96" s="77"/>
      <c r="P96" s="77"/>
      <c r="Q96" s="77"/>
      <c r="R96" s="77"/>
      <c r="S96" s="77"/>
      <c r="T96" s="78"/>
      <c r="AT96" s="15" t="s">
        <v>141</v>
      </c>
      <c r="AU96" s="15" t="s">
        <v>78</v>
      </c>
    </row>
    <row r="97" spans="2:65" s="1" customFormat="1" ht="16.5" customHeight="1">
      <c r="B97" s="36"/>
      <c r="C97" s="203" t="s">
        <v>436</v>
      </c>
      <c r="D97" s="203" t="s">
        <v>134</v>
      </c>
      <c r="E97" s="204" t="s">
        <v>1587</v>
      </c>
      <c r="F97" s="205" t="s">
        <v>1588</v>
      </c>
      <c r="G97" s="206" t="s">
        <v>1</v>
      </c>
      <c r="H97" s="207">
        <v>1</v>
      </c>
      <c r="I97" s="208"/>
      <c r="J97" s="209">
        <f>ROUND(I97*H97,2)</f>
        <v>0</v>
      </c>
      <c r="K97" s="205" t="s">
        <v>1</v>
      </c>
      <c r="L97" s="41"/>
      <c r="M97" s="210" t="s">
        <v>1</v>
      </c>
      <c r="N97" s="211" t="s">
        <v>39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5" t="s">
        <v>397</v>
      </c>
      <c r="AT97" s="15" t="s">
        <v>134</v>
      </c>
      <c r="AU97" s="15" t="s">
        <v>78</v>
      </c>
      <c r="AY97" s="15" t="s">
        <v>130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76</v>
      </c>
      <c r="BK97" s="214">
        <f>ROUND(I97*H97,2)</f>
        <v>0</v>
      </c>
      <c r="BL97" s="15" t="s">
        <v>397</v>
      </c>
      <c r="BM97" s="15" t="s">
        <v>1589</v>
      </c>
    </row>
    <row r="98" spans="2:47" s="1" customFormat="1" ht="12">
      <c r="B98" s="36"/>
      <c r="C98" s="37"/>
      <c r="D98" s="215" t="s">
        <v>141</v>
      </c>
      <c r="E98" s="37"/>
      <c r="F98" s="216" t="s">
        <v>1588</v>
      </c>
      <c r="G98" s="37"/>
      <c r="H98" s="37"/>
      <c r="I98" s="129"/>
      <c r="J98" s="37"/>
      <c r="K98" s="37"/>
      <c r="L98" s="41"/>
      <c r="M98" s="217"/>
      <c r="N98" s="77"/>
      <c r="O98" s="77"/>
      <c r="P98" s="77"/>
      <c r="Q98" s="77"/>
      <c r="R98" s="77"/>
      <c r="S98" s="77"/>
      <c r="T98" s="78"/>
      <c r="AT98" s="15" t="s">
        <v>141</v>
      </c>
      <c r="AU98" s="15" t="s">
        <v>78</v>
      </c>
    </row>
    <row r="99" spans="2:65" s="1" customFormat="1" ht="22.5" customHeight="1">
      <c r="B99" s="36"/>
      <c r="C99" s="203" t="s">
        <v>569</v>
      </c>
      <c r="D99" s="203" t="s">
        <v>134</v>
      </c>
      <c r="E99" s="204" t="s">
        <v>1590</v>
      </c>
      <c r="F99" s="205" t="s">
        <v>1591</v>
      </c>
      <c r="G99" s="206" t="s">
        <v>1</v>
      </c>
      <c r="H99" s="207">
        <v>6</v>
      </c>
      <c r="I99" s="208"/>
      <c r="J99" s="209">
        <f>ROUND(I99*H99,2)</f>
        <v>0</v>
      </c>
      <c r="K99" s="205" t="s">
        <v>1</v>
      </c>
      <c r="L99" s="41"/>
      <c r="M99" s="210" t="s">
        <v>1</v>
      </c>
      <c r="N99" s="211" t="s">
        <v>39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5" t="s">
        <v>397</v>
      </c>
      <c r="AT99" s="15" t="s">
        <v>134</v>
      </c>
      <c r="AU99" s="15" t="s">
        <v>78</v>
      </c>
      <c r="AY99" s="15" t="s">
        <v>130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76</v>
      </c>
      <c r="BK99" s="214">
        <f>ROUND(I99*H99,2)</f>
        <v>0</v>
      </c>
      <c r="BL99" s="15" t="s">
        <v>397</v>
      </c>
      <c r="BM99" s="15" t="s">
        <v>1592</v>
      </c>
    </row>
    <row r="100" spans="2:47" s="1" customFormat="1" ht="12">
      <c r="B100" s="36"/>
      <c r="C100" s="37"/>
      <c r="D100" s="215" t="s">
        <v>141</v>
      </c>
      <c r="E100" s="37"/>
      <c r="F100" s="216" t="s">
        <v>1591</v>
      </c>
      <c r="G100" s="37"/>
      <c r="H100" s="37"/>
      <c r="I100" s="129"/>
      <c r="J100" s="37"/>
      <c r="K100" s="37"/>
      <c r="L100" s="41"/>
      <c r="M100" s="217"/>
      <c r="N100" s="77"/>
      <c r="O100" s="77"/>
      <c r="P100" s="77"/>
      <c r="Q100" s="77"/>
      <c r="R100" s="77"/>
      <c r="S100" s="77"/>
      <c r="T100" s="78"/>
      <c r="AT100" s="15" t="s">
        <v>141</v>
      </c>
      <c r="AU100" s="15" t="s">
        <v>78</v>
      </c>
    </row>
    <row r="101" spans="2:65" s="1" customFormat="1" ht="22.5" customHeight="1">
      <c r="B101" s="36"/>
      <c r="C101" s="203" t="s">
        <v>611</v>
      </c>
      <c r="D101" s="203" t="s">
        <v>134</v>
      </c>
      <c r="E101" s="204" t="s">
        <v>1590</v>
      </c>
      <c r="F101" s="205" t="s">
        <v>1591</v>
      </c>
      <c r="G101" s="206" t="s">
        <v>1</v>
      </c>
      <c r="H101" s="207">
        <v>2</v>
      </c>
      <c r="I101" s="208"/>
      <c r="J101" s="209">
        <f>ROUND(I101*H101,2)</f>
        <v>0</v>
      </c>
      <c r="K101" s="205" t="s">
        <v>1</v>
      </c>
      <c r="L101" s="41"/>
      <c r="M101" s="210" t="s">
        <v>1</v>
      </c>
      <c r="N101" s="211" t="s">
        <v>39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397</v>
      </c>
      <c r="AT101" s="15" t="s">
        <v>134</v>
      </c>
      <c r="AU101" s="15" t="s">
        <v>78</v>
      </c>
      <c r="AY101" s="15" t="s">
        <v>130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76</v>
      </c>
      <c r="BK101" s="214">
        <f>ROUND(I101*H101,2)</f>
        <v>0</v>
      </c>
      <c r="BL101" s="15" t="s">
        <v>397</v>
      </c>
      <c r="BM101" s="15" t="s">
        <v>1593</v>
      </c>
    </row>
    <row r="102" spans="2:47" s="1" customFormat="1" ht="12">
      <c r="B102" s="36"/>
      <c r="C102" s="37"/>
      <c r="D102" s="215" t="s">
        <v>141</v>
      </c>
      <c r="E102" s="37"/>
      <c r="F102" s="216" t="s">
        <v>1591</v>
      </c>
      <c r="G102" s="37"/>
      <c r="H102" s="37"/>
      <c r="I102" s="129"/>
      <c r="J102" s="37"/>
      <c r="K102" s="37"/>
      <c r="L102" s="41"/>
      <c r="M102" s="217"/>
      <c r="N102" s="77"/>
      <c r="O102" s="77"/>
      <c r="P102" s="77"/>
      <c r="Q102" s="77"/>
      <c r="R102" s="77"/>
      <c r="S102" s="77"/>
      <c r="T102" s="78"/>
      <c r="AT102" s="15" t="s">
        <v>141</v>
      </c>
      <c r="AU102" s="15" t="s">
        <v>78</v>
      </c>
    </row>
    <row r="103" spans="2:65" s="1" customFormat="1" ht="22.5" customHeight="1">
      <c r="B103" s="36"/>
      <c r="C103" s="203" t="s">
        <v>405</v>
      </c>
      <c r="D103" s="203" t="s">
        <v>134</v>
      </c>
      <c r="E103" s="204" t="s">
        <v>1590</v>
      </c>
      <c r="F103" s="205" t="s">
        <v>1591</v>
      </c>
      <c r="G103" s="206" t="s">
        <v>1</v>
      </c>
      <c r="H103" s="207">
        <v>2</v>
      </c>
      <c r="I103" s="208"/>
      <c r="J103" s="209">
        <f>ROUND(I103*H103,2)</f>
        <v>0</v>
      </c>
      <c r="K103" s="205" t="s">
        <v>1</v>
      </c>
      <c r="L103" s="41"/>
      <c r="M103" s="210" t="s">
        <v>1</v>
      </c>
      <c r="N103" s="211" t="s">
        <v>39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397</v>
      </c>
      <c r="AT103" s="15" t="s">
        <v>134</v>
      </c>
      <c r="AU103" s="15" t="s">
        <v>78</v>
      </c>
      <c r="AY103" s="15" t="s">
        <v>130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76</v>
      </c>
      <c r="BK103" s="214">
        <f>ROUND(I103*H103,2)</f>
        <v>0</v>
      </c>
      <c r="BL103" s="15" t="s">
        <v>397</v>
      </c>
      <c r="BM103" s="15" t="s">
        <v>1594</v>
      </c>
    </row>
    <row r="104" spans="2:47" s="1" customFormat="1" ht="12">
      <c r="B104" s="36"/>
      <c r="C104" s="37"/>
      <c r="D104" s="215" t="s">
        <v>141</v>
      </c>
      <c r="E104" s="37"/>
      <c r="F104" s="216" t="s">
        <v>1591</v>
      </c>
      <c r="G104" s="37"/>
      <c r="H104" s="37"/>
      <c r="I104" s="129"/>
      <c r="J104" s="37"/>
      <c r="K104" s="37"/>
      <c r="L104" s="41"/>
      <c r="M104" s="217"/>
      <c r="N104" s="77"/>
      <c r="O104" s="77"/>
      <c r="P104" s="77"/>
      <c r="Q104" s="77"/>
      <c r="R104" s="77"/>
      <c r="S104" s="77"/>
      <c r="T104" s="78"/>
      <c r="AT104" s="15" t="s">
        <v>141</v>
      </c>
      <c r="AU104" s="15" t="s">
        <v>78</v>
      </c>
    </row>
    <row r="105" spans="2:65" s="1" customFormat="1" ht="16.5" customHeight="1">
      <c r="B105" s="36"/>
      <c r="C105" s="203" t="s">
        <v>583</v>
      </c>
      <c r="D105" s="203" t="s">
        <v>134</v>
      </c>
      <c r="E105" s="204" t="s">
        <v>1595</v>
      </c>
      <c r="F105" s="205" t="s">
        <v>1596</v>
      </c>
      <c r="G105" s="206" t="s">
        <v>1</v>
      </c>
      <c r="H105" s="207">
        <v>347</v>
      </c>
      <c r="I105" s="208"/>
      <c r="J105" s="209">
        <f>ROUND(I105*H105,2)</f>
        <v>0</v>
      </c>
      <c r="K105" s="205" t="s">
        <v>1</v>
      </c>
      <c r="L105" s="41"/>
      <c r="M105" s="210" t="s">
        <v>1</v>
      </c>
      <c r="N105" s="211" t="s">
        <v>39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5" t="s">
        <v>397</v>
      </c>
      <c r="AT105" s="15" t="s">
        <v>134</v>
      </c>
      <c r="AU105" s="15" t="s">
        <v>78</v>
      </c>
      <c r="AY105" s="15" t="s">
        <v>130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76</v>
      </c>
      <c r="BK105" s="214">
        <f>ROUND(I105*H105,2)</f>
        <v>0</v>
      </c>
      <c r="BL105" s="15" t="s">
        <v>397</v>
      </c>
      <c r="BM105" s="15" t="s">
        <v>1597</v>
      </c>
    </row>
    <row r="106" spans="2:47" s="1" customFormat="1" ht="12">
      <c r="B106" s="36"/>
      <c r="C106" s="37"/>
      <c r="D106" s="215" t="s">
        <v>141</v>
      </c>
      <c r="E106" s="37"/>
      <c r="F106" s="216" t="s">
        <v>1596</v>
      </c>
      <c r="G106" s="37"/>
      <c r="H106" s="37"/>
      <c r="I106" s="129"/>
      <c r="J106" s="37"/>
      <c r="K106" s="37"/>
      <c r="L106" s="41"/>
      <c r="M106" s="217"/>
      <c r="N106" s="77"/>
      <c r="O106" s="77"/>
      <c r="P106" s="77"/>
      <c r="Q106" s="77"/>
      <c r="R106" s="77"/>
      <c r="S106" s="77"/>
      <c r="T106" s="78"/>
      <c r="AT106" s="15" t="s">
        <v>141</v>
      </c>
      <c r="AU106" s="15" t="s">
        <v>78</v>
      </c>
    </row>
    <row r="107" spans="2:65" s="1" customFormat="1" ht="16.5" customHeight="1">
      <c r="B107" s="36"/>
      <c r="C107" s="203" t="s">
        <v>441</v>
      </c>
      <c r="D107" s="203" t="s">
        <v>134</v>
      </c>
      <c r="E107" s="204" t="s">
        <v>1598</v>
      </c>
      <c r="F107" s="205" t="s">
        <v>1599</v>
      </c>
      <c r="G107" s="206" t="s">
        <v>1</v>
      </c>
      <c r="H107" s="207">
        <v>131</v>
      </c>
      <c r="I107" s="208"/>
      <c r="J107" s="209">
        <f>ROUND(I107*H107,2)</f>
        <v>0</v>
      </c>
      <c r="K107" s="205" t="s">
        <v>1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397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397</v>
      </c>
      <c r="BM107" s="15" t="s">
        <v>1600</v>
      </c>
    </row>
    <row r="108" spans="2:47" s="1" customFormat="1" ht="12">
      <c r="B108" s="36"/>
      <c r="C108" s="37"/>
      <c r="D108" s="215" t="s">
        <v>141</v>
      </c>
      <c r="E108" s="37"/>
      <c r="F108" s="216" t="s">
        <v>1599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pans="2:65" s="1" customFormat="1" ht="16.5" customHeight="1">
      <c r="B109" s="36"/>
      <c r="C109" s="203" t="s">
        <v>486</v>
      </c>
      <c r="D109" s="203" t="s">
        <v>134</v>
      </c>
      <c r="E109" s="204" t="s">
        <v>1598</v>
      </c>
      <c r="F109" s="205" t="s">
        <v>1599</v>
      </c>
      <c r="G109" s="206" t="s">
        <v>1</v>
      </c>
      <c r="H109" s="207">
        <v>148</v>
      </c>
      <c r="I109" s="208"/>
      <c r="J109" s="209">
        <f>ROUND(I109*H109,2)</f>
        <v>0</v>
      </c>
      <c r="K109" s="205" t="s">
        <v>1</v>
      </c>
      <c r="L109" s="41"/>
      <c r="M109" s="210" t="s">
        <v>1</v>
      </c>
      <c r="N109" s="211" t="s">
        <v>39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397</v>
      </c>
      <c r="AT109" s="15" t="s">
        <v>134</v>
      </c>
      <c r="AU109" s="15" t="s">
        <v>78</v>
      </c>
      <c r="AY109" s="15" t="s">
        <v>130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76</v>
      </c>
      <c r="BK109" s="214">
        <f>ROUND(I109*H109,2)</f>
        <v>0</v>
      </c>
      <c r="BL109" s="15" t="s">
        <v>397</v>
      </c>
      <c r="BM109" s="15" t="s">
        <v>1601</v>
      </c>
    </row>
    <row r="110" spans="2:47" s="1" customFormat="1" ht="12">
      <c r="B110" s="36"/>
      <c r="C110" s="37"/>
      <c r="D110" s="215" t="s">
        <v>141</v>
      </c>
      <c r="E110" s="37"/>
      <c r="F110" s="216" t="s">
        <v>1599</v>
      </c>
      <c r="G110" s="37"/>
      <c r="H110" s="37"/>
      <c r="I110" s="129"/>
      <c r="J110" s="37"/>
      <c r="K110" s="37"/>
      <c r="L110" s="41"/>
      <c r="M110" s="217"/>
      <c r="N110" s="77"/>
      <c r="O110" s="77"/>
      <c r="P110" s="77"/>
      <c r="Q110" s="77"/>
      <c r="R110" s="77"/>
      <c r="S110" s="77"/>
      <c r="T110" s="78"/>
      <c r="AT110" s="15" t="s">
        <v>141</v>
      </c>
      <c r="AU110" s="15" t="s">
        <v>78</v>
      </c>
    </row>
    <row r="111" spans="2:65" s="1" customFormat="1" ht="16.5" customHeight="1">
      <c r="B111" s="36"/>
      <c r="C111" s="203" t="s">
        <v>960</v>
      </c>
      <c r="D111" s="203" t="s">
        <v>134</v>
      </c>
      <c r="E111" s="204" t="s">
        <v>1602</v>
      </c>
      <c r="F111" s="205" t="s">
        <v>1603</v>
      </c>
      <c r="G111" s="206" t="s">
        <v>1</v>
      </c>
      <c r="H111" s="207">
        <v>6</v>
      </c>
      <c r="I111" s="208"/>
      <c r="J111" s="209">
        <f>ROUND(I111*H111,2)</f>
        <v>0</v>
      </c>
      <c r="K111" s="205" t="s">
        <v>1</v>
      </c>
      <c r="L111" s="41"/>
      <c r="M111" s="210" t="s">
        <v>1</v>
      </c>
      <c r="N111" s="211" t="s">
        <v>39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397</v>
      </c>
      <c r="AT111" s="15" t="s">
        <v>134</v>
      </c>
      <c r="AU111" s="15" t="s">
        <v>78</v>
      </c>
      <c r="AY111" s="15" t="s">
        <v>130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76</v>
      </c>
      <c r="BK111" s="214">
        <f>ROUND(I111*H111,2)</f>
        <v>0</v>
      </c>
      <c r="BL111" s="15" t="s">
        <v>397</v>
      </c>
      <c r="BM111" s="15" t="s">
        <v>1604</v>
      </c>
    </row>
    <row r="112" spans="2:47" s="1" customFormat="1" ht="12">
      <c r="B112" s="36"/>
      <c r="C112" s="37"/>
      <c r="D112" s="215" t="s">
        <v>141</v>
      </c>
      <c r="E112" s="37"/>
      <c r="F112" s="216" t="s">
        <v>1603</v>
      </c>
      <c r="G112" s="37"/>
      <c r="H112" s="37"/>
      <c r="I112" s="129"/>
      <c r="J112" s="37"/>
      <c r="K112" s="37"/>
      <c r="L112" s="41"/>
      <c r="M112" s="217"/>
      <c r="N112" s="77"/>
      <c r="O112" s="77"/>
      <c r="P112" s="77"/>
      <c r="Q112" s="77"/>
      <c r="R112" s="77"/>
      <c r="S112" s="77"/>
      <c r="T112" s="78"/>
      <c r="AT112" s="15" t="s">
        <v>141</v>
      </c>
      <c r="AU112" s="15" t="s">
        <v>78</v>
      </c>
    </row>
    <row r="113" spans="2:65" s="1" customFormat="1" ht="16.5" customHeight="1">
      <c r="B113" s="36"/>
      <c r="C113" s="203" t="s">
        <v>481</v>
      </c>
      <c r="D113" s="203" t="s">
        <v>134</v>
      </c>
      <c r="E113" s="204" t="s">
        <v>1602</v>
      </c>
      <c r="F113" s="205" t="s">
        <v>1603</v>
      </c>
      <c r="G113" s="206" t="s">
        <v>1</v>
      </c>
      <c r="H113" s="207">
        <v>2</v>
      </c>
      <c r="I113" s="208"/>
      <c r="J113" s="209">
        <f>ROUND(I113*H113,2)</f>
        <v>0</v>
      </c>
      <c r="K113" s="205" t="s">
        <v>1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397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397</v>
      </c>
      <c r="BM113" s="15" t="s">
        <v>1605</v>
      </c>
    </row>
    <row r="114" spans="2:47" s="1" customFormat="1" ht="12">
      <c r="B114" s="36"/>
      <c r="C114" s="37"/>
      <c r="D114" s="215" t="s">
        <v>141</v>
      </c>
      <c r="E114" s="37"/>
      <c r="F114" s="216" t="s">
        <v>1603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pans="2:65" s="1" customFormat="1" ht="33.75" customHeight="1">
      <c r="B115" s="36"/>
      <c r="C115" s="203" t="s">
        <v>558</v>
      </c>
      <c r="D115" s="203" t="s">
        <v>134</v>
      </c>
      <c r="E115" s="204" t="s">
        <v>1606</v>
      </c>
      <c r="F115" s="205" t="s">
        <v>1607</v>
      </c>
      <c r="G115" s="206" t="s">
        <v>1</v>
      </c>
      <c r="H115" s="207">
        <v>5</v>
      </c>
      <c r="I115" s="208"/>
      <c r="J115" s="209">
        <f>ROUND(I115*H115,2)</f>
        <v>0</v>
      </c>
      <c r="K115" s="205" t="s">
        <v>1</v>
      </c>
      <c r="L115" s="41"/>
      <c r="M115" s="210" t="s">
        <v>1</v>
      </c>
      <c r="N115" s="211" t="s">
        <v>39</v>
      </c>
      <c r="O115" s="77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5" t="s">
        <v>397</v>
      </c>
      <c r="AT115" s="15" t="s">
        <v>134</v>
      </c>
      <c r="AU115" s="15" t="s">
        <v>78</v>
      </c>
      <c r="AY115" s="15" t="s">
        <v>130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76</v>
      </c>
      <c r="BK115" s="214">
        <f>ROUND(I115*H115,2)</f>
        <v>0</v>
      </c>
      <c r="BL115" s="15" t="s">
        <v>397</v>
      </c>
      <c r="BM115" s="15" t="s">
        <v>1608</v>
      </c>
    </row>
    <row r="116" spans="2:47" s="1" customFormat="1" ht="12">
      <c r="B116" s="36"/>
      <c r="C116" s="37"/>
      <c r="D116" s="215" t="s">
        <v>141</v>
      </c>
      <c r="E116" s="37"/>
      <c r="F116" s="216" t="s">
        <v>1609</v>
      </c>
      <c r="G116" s="37"/>
      <c r="H116" s="37"/>
      <c r="I116" s="129"/>
      <c r="J116" s="37"/>
      <c r="K116" s="37"/>
      <c r="L116" s="41"/>
      <c r="M116" s="217"/>
      <c r="N116" s="77"/>
      <c r="O116" s="77"/>
      <c r="P116" s="77"/>
      <c r="Q116" s="77"/>
      <c r="R116" s="77"/>
      <c r="S116" s="77"/>
      <c r="T116" s="78"/>
      <c r="AT116" s="15" t="s">
        <v>141</v>
      </c>
      <c r="AU116" s="15" t="s">
        <v>78</v>
      </c>
    </row>
    <row r="117" spans="2:65" s="1" customFormat="1" ht="33.75" customHeight="1">
      <c r="B117" s="36"/>
      <c r="C117" s="203" t="s">
        <v>600</v>
      </c>
      <c r="D117" s="203" t="s">
        <v>134</v>
      </c>
      <c r="E117" s="204" t="s">
        <v>1606</v>
      </c>
      <c r="F117" s="205" t="s">
        <v>1607</v>
      </c>
      <c r="G117" s="206" t="s">
        <v>1</v>
      </c>
      <c r="H117" s="207">
        <v>1</v>
      </c>
      <c r="I117" s="208"/>
      <c r="J117" s="209">
        <f>ROUND(I117*H117,2)</f>
        <v>0</v>
      </c>
      <c r="K117" s="205" t="s">
        <v>1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15" t="s">
        <v>397</v>
      </c>
      <c r="AT117" s="15" t="s">
        <v>134</v>
      </c>
      <c r="AU117" s="15" t="s">
        <v>78</v>
      </c>
      <c r="AY117" s="15" t="s">
        <v>130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397</v>
      </c>
      <c r="BM117" s="15" t="s">
        <v>1610</v>
      </c>
    </row>
    <row r="118" spans="2:47" s="1" customFormat="1" ht="12">
      <c r="B118" s="36"/>
      <c r="C118" s="37"/>
      <c r="D118" s="215" t="s">
        <v>141</v>
      </c>
      <c r="E118" s="37"/>
      <c r="F118" s="216" t="s">
        <v>1609</v>
      </c>
      <c r="G118" s="37"/>
      <c r="H118" s="37"/>
      <c r="I118" s="129"/>
      <c r="J118" s="37"/>
      <c r="K118" s="37"/>
      <c r="L118" s="41"/>
      <c r="M118" s="217"/>
      <c r="N118" s="77"/>
      <c r="O118" s="77"/>
      <c r="P118" s="77"/>
      <c r="Q118" s="77"/>
      <c r="R118" s="77"/>
      <c r="S118" s="77"/>
      <c r="T118" s="78"/>
      <c r="AT118" s="15" t="s">
        <v>141</v>
      </c>
      <c r="AU118" s="15" t="s">
        <v>78</v>
      </c>
    </row>
    <row r="119" spans="2:65" s="1" customFormat="1" ht="33.75" customHeight="1">
      <c r="B119" s="36"/>
      <c r="C119" s="203" t="s">
        <v>460</v>
      </c>
      <c r="D119" s="203" t="s">
        <v>134</v>
      </c>
      <c r="E119" s="204" t="s">
        <v>1606</v>
      </c>
      <c r="F119" s="205" t="s">
        <v>1607</v>
      </c>
      <c r="G119" s="206" t="s">
        <v>1</v>
      </c>
      <c r="H119" s="207">
        <v>1</v>
      </c>
      <c r="I119" s="208"/>
      <c r="J119" s="209">
        <f>ROUND(I119*H119,2)</f>
        <v>0</v>
      </c>
      <c r="K119" s="205" t="s">
        <v>1</v>
      </c>
      <c r="L119" s="41"/>
      <c r="M119" s="210" t="s">
        <v>1</v>
      </c>
      <c r="N119" s="211" t="s">
        <v>39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397</v>
      </c>
      <c r="AT119" s="15" t="s">
        <v>134</v>
      </c>
      <c r="AU119" s="15" t="s">
        <v>78</v>
      </c>
      <c r="AY119" s="15" t="s">
        <v>130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76</v>
      </c>
      <c r="BK119" s="214">
        <f>ROUND(I119*H119,2)</f>
        <v>0</v>
      </c>
      <c r="BL119" s="15" t="s">
        <v>397</v>
      </c>
      <c r="BM119" s="15" t="s">
        <v>1611</v>
      </c>
    </row>
    <row r="120" spans="2:47" s="1" customFormat="1" ht="12">
      <c r="B120" s="36"/>
      <c r="C120" s="37"/>
      <c r="D120" s="215" t="s">
        <v>141</v>
      </c>
      <c r="E120" s="37"/>
      <c r="F120" s="216" t="s">
        <v>1609</v>
      </c>
      <c r="G120" s="37"/>
      <c r="H120" s="37"/>
      <c r="I120" s="129"/>
      <c r="J120" s="37"/>
      <c r="K120" s="37"/>
      <c r="L120" s="41"/>
      <c r="M120" s="217"/>
      <c r="N120" s="77"/>
      <c r="O120" s="77"/>
      <c r="P120" s="77"/>
      <c r="Q120" s="77"/>
      <c r="R120" s="77"/>
      <c r="S120" s="77"/>
      <c r="T120" s="78"/>
      <c r="AT120" s="15" t="s">
        <v>141</v>
      </c>
      <c r="AU120" s="15" t="s">
        <v>78</v>
      </c>
    </row>
    <row r="121" spans="2:65" s="1" customFormat="1" ht="33.75" customHeight="1">
      <c r="B121" s="36"/>
      <c r="C121" s="203" t="s">
        <v>408</v>
      </c>
      <c r="D121" s="203" t="s">
        <v>134</v>
      </c>
      <c r="E121" s="204" t="s">
        <v>1612</v>
      </c>
      <c r="F121" s="205" t="s">
        <v>1613</v>
      </c>
      <c r="G121" s="206" t="s">
        <v>1</v>
      </c>
      <c r="H121" s="207">
        <v>1</v>
      </c>
      <c r="I121" s="208"/>
      <c r="J121" s="209">
        <f>ROUND(I121*H121,2)</f>
        <v>0</v>
      </c>
      <c r="K121" s="205" t="s">
        <v>1</v>
      </c>
      <c r="L121" s="41"/>
      <c r="M121" s="210" t="s">
        <v>1</v>
      </c>
      <c r="N121" s="211" t="s">
        <v>39</v>
      </c>
      <c r="O121" s="77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5" t="s">
        <v>397</v>
      </c>
      <c r="AT121" s="15" t="s">
        <v>134</v>
      </c>
      <c r="AU121" s="15" t="s">
        <v>78</v>
      </c>
      <c r="AY121" s="15" t="s">
        <v>130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76</v>
      </c>
      <c r="BK121" s="214">
        <f>ROUND(I121*H121,2)</f>
        <v>0</v>
      </c>
      <c r="BL121" s="15" t="s">
        <v>397</v>
      </c>
      <c r="BM121" s="15" t="s">
        <v>1614</v>
      </c>
    </row>
    <row r="122" spans="2:47" s="1" customFormat="1" ht="12">
      <c r="B122" s="36"/>
      <c r="C122" s="37"/>
      <c r="D122" s="215" t="s">
        <v>141</v>
      </c>
      <c r="E122" s="37"/>
      <c r="F122" s="216" t="s">
        <v>1615</v>
      </c>
      <c r="G122" s="37"/>
      <c r="H122" s="37"/>
      <c r="I122" s="129"/>
      <c r="J122" s="37"/>
      <c r="K122" s="37"/>
      <c r="L122" s="41"/>
      <c r="M122" s="217"/>
      <c r="N122" s="77"/>
      <c r="O122" s="77"/>
      <c r="P122" s="77"/>
      <c r="Q122" s="77"/>
      <c r="R122" s="77"/>
      <c r="S122" s="77"/>
      <c r="T122" s="78"/>
      <c r="AT122" s="15" t="s">
        <v>141</v>
      </c>
      <c r="AU122" s="15" t="s">
        <v>78</v>
      </c>
    </row>
    <row r="123" spans="2:65" s="1" customFormat="1" ht="33.75" customHeight="1">
      <c r="B123" s="36"/>
      <c r="C123" s="203" t="s">
        <v>606</v>
      </c>
      <c r="D123" s="203" t="s">
        <v>134</v>
      </c>
      <c r="E123" s="204" t="s">
        <v>1612</v>
      </c>
      <c r="F123" s="205" t="s">
        <v>1613</v>
      </c>
      <c r="G123" s="206" t="s">
        <v>1</v>
      </c>
      <c r="H123" s="207">
        <v>1</v>
      </c>
      <c r="I123" s="208"/>
      <c r="J123" s="209">
        <f>ROUND(I123*H123,2)</f>
        <v>0</v>
      </c>
      <c r="K123" s="205" t="s">
        <v>1</v>
      </c>
      <c r="L123" s="41"/>
      <c r="M123" s="210" t="s">
        <v>1</v>
      </c>
      <c r="N123" s="211" t="s">
        <v>39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5" t="s">
        <v>397</v>
      </c>
      <c r="AT123" s="15" t="s">
        <v>134</v>
      </c>
      <c r="AU123" s="15" t="s">
        <v>78</v>
      </c>
      <c r="AY123" s="15" t="s">
        <v>130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76</v>
      </c>
      <c r="BK123" s="214">
        <f>ROUND(I123*H123,2)</f>
        <v>0</v>
      </c>
      <c r="BL123" s="15" t="s">
        <v>397</v>
      </c>
      <c r="BM123" s="15" t="s">
        <v>1616</v>
      </c>
    </row>
    <row r="124" spans="2:47" s="1" customFormat="1" ht="12">
      <c r="B124" s="36"/>
      <c r="C124" s="37"/>
      <c r="D124" s="215" t="s">
        <v>141</v>
      </c>
      <c r="E124" s="37"/>
      <c r="F124" s="216" t="s">
        <v>1615</v>
      </c>
      <c r="G124" s="37"/>
      <c r="H124" s="37"/>
      <c r="I124" s="129"/>
      <c r="J124" s="37"/>
      <c r="K124" s="37"/>
      <c r="L124" s="41"/>
      <c r="M124" s="217"/>
      <c r="N124" s="77"/>
      <c r="O124" s="77"/>
      <c r="P124" s="77"/>
      <c r="Q124" s="77"/>
      <c r="R124" s="77"/>
      <c r="S124" s="77"/>
      <c r="T124" s="78"/>
      <c r="AT124" s="15" t="s">
        <v>141</v>
      </c>
      <c r="AU124" s="15" t="s">
        <v>78</v>
      </c>
    </row>
    <row r="125" spans="2:65" s="1" customFormat="1" ht="33.75" customHeight="1">
      <c r="B125" s="36"/>
      <c r="C125" s="203" t="s">
        <v>349</v>
      </c>
      <c r="D125" s="203" t="s">
        <v>134</v>
      </c>
      <c r="E125" s="204" t="s">
        <v>1612</v>
      </c>
      <c r="F125" s="205" t="s">
        <v>1613</v>
      </c>
      <c r="G125" s="206" t="s">
        <v>1</v>
      </c>
      <c r="H125" s="207">
        <v>1</v>
      </c>
      <c r="I125" s="208"/>
      <c r="J125" s="209">
        <f>ROUND(I125*H125,2)</f>
        <v>0</v>
      </c>
      <c r="K125" s="205" t="s">
        <v>1</v>
      </c>
      <c r="L125" s="41"/>
      <c r="M125" s="210" t="s">
        <v>1</v>
      </c>
      <c r="N125" s="211" t="s">
        <v>39</v>
      </c>
      <c r="O125" s="7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5" t="s">
        <v>397</v>
      </c>
      <c r="AT125" s="15" t="s">
        <v>134</v>
      </c>
      <c r="AU125" s="15" t="s">
        <v>78</v>
      </c>
      <c r="AY125" s="15" t="s">
        <v>130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76</v>
      </c>
      <c r="BK125" s="214">
        <f>ROUND(I125*H125,2)</f>
        <v>0</v>
      </c>
      <c r="BL125" s="15" t="s">
        <v>397</v>
      </c>
      <c r="BM125" s="15" t="s">
        <v>1617</v>
      </c>
    </row>
    <row r="126" spans="2:47" s="1" customFormat="1" ht="12">
      <c r="B126" s="36"/>
      <c r="C126" s="37"/>
      <c r="D126" s="215" t="s">
        <v>141</v>
      </c>
      <c r="E126" s="37"/>
      <c r="F126" s="216" t="s">
        <v>1615</v>
      </c>
      <c r="G126" s="37"/>
      <c r="H126" s="37"/>
      <c r="I126" s="129"/>
      <c r="J126" s="37"/>
      <c r="K126" s="37"/>
      <c r="L126" s="41"/>
      <c r="M126" s="217"/>
      <c r="N126" s="77"/>
      <c r="O126" s="77"/>
      <c r="P126" s="77"/>
      <c r="Q126" s="77"/>
      <c r="R126" s="77"/>
      <c r="S126" s="77"/>
      <c r="T126" s="78"/>
      <c r="AT126" s="15" t="s">
        <v>141</v>
      </c>
      <c r="AU126" s="15" t="s">
        <v>78</v>
      </c>
    </row>
    <row r="127" spans="2:65" s="1" customFormat="1" ht="16.5" customHeight="1">
      <c r="B127" s="36"/>
      <c r="C127" s="203" t="s">
        <v>593</v>
      </c>
      <c r="D127" s="203" t="s">
        <v>134</v>
      </c>
      <c r="E127" s="204" t="s">
        <v>1618</v>
      </c>
      <c r="F127" s="205" t="s">
        <v>1619</v>
      </c>
      <c r="G127" s="206" t="s">
        <v>1</v>
      </c>
      <c r="H127" s="207">
        <v>7</v>
      </c>
      <c r="I127" s="208"/>
      <c r="J127" s="209">
        <f>ROUND(I127*H127,2)</f>
        <v>0</v>
      </c>
      <c r="K127" s="205" t="s">
        <v>1</v>
      </c>
      <c r="L127" s="41"/>
      <c r="M127" s="210" t="s">
        <v>1</v>
      </c>
      <c r="N127" s="211" t="s">
        <v>39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5" t="s">
        <v>397</v>
      </c>
      <c r="AT127" s="15" t="s">
        <v>134</v>
      </c>
      <c r="AU127" s="15" t="s">
        <v>78</v>
      </c>
      <c r="AY127" s="15" t="s">
        <v>130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76</v>
      </c>
      <c r="BK127" s="214">
        <f>ROUND(I127*H127,2)</f>
        <v>0</v>
      </c>
      <c r="BL127" s="15" t="s">
        <v>397</v>
      </c>
      <c r="BM127" s="15" t="s">
        <v>1620</v>
      </c>
    </row>
    <row r="128" spans="2:47" s="1" customFormat="1" ht="12">
      <c r="B128" s="36"/>
      <c r="C128" s="37"/>
      <c r="D128" s="215" t="s">
        <v>141</v>
      </c>
      <c r="E128" s="37"/>
      <c r="F128" s="216" t="s">
        <v>1619</v>
      </c>
      <c r="G128" s="37"/>
      <c r="H128" s="37"/>
      <c r="I128" s="129"/>
      <c r="J128" s="37"/>
      <c r="K128" s="37"/>
      <c r="L128" s="41"/>
      <c r="M128" s="217"/>
      <c r="N128" s="77"/>
      <c r="O128" s="77"/>
      <c r="P128" s="77"/>
      <c r="Q128" s="77"/>
      <c r="R128" s="77"/>
      <c r="S128" s="77"/>
      <c r="T128" s="78"/>
      <c r="AT128" s="15" t="s">
        <v>141</v>
      </c>
      <c r="AU128" s="15" t="s">
        <v>78</v>
      </c>
    </row>
    <row r="129" spans="2:65" s="1" customFormat="1" ht="16.5" customHeight="1">
      <c r="B129" s="36"/>
      <c r="C129" s="203" t="s">
        <v>214</v>
      </c>
      <c r="D129" s="203" t="s">
        <v>134</v>
      </c>
      <c r="E129" s="204" t="s">
        <v>1618</v>
      </c>
      <c r="F129" s="205" t="s">
        <v>1619</v>
      </c>
      <c r="G129" s="206" t="s">
        <v>1</v>
      </c>
      <c r="H129" s="207">
        <v>3</v>
      </c>
      <c r="I129" s="208"/>
      <c r="J129" s="209">
        <f>ROUND(I129*H129,2)</f>
        <v>0</v>
      </c>
      <c r="K129" s="205" t="s">
        <v>1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397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397</v>
      </c>
      <c r="BM129" s="15" t="s">
        <v>1621</v>
      </c>
    </row>
    <row r="130" spans="2:47" s="1" customFormat="1" ht="12">
      <c r="B130" s="36"/>
      <c r="C130" s="37"/>
      <c r="D130" s="215" t="s">
        <v>141</v>
      </c>
      <c r="E130" s="37"/>
      <c r="F130" s="216" t="s">
        <v>1619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pans="2:65" s="1" customFormat="1" ht="16.5" customHeight="1">
      <c r="B131" s="36"/>
      <c r="C131" s="203" t="s">
        <v>501</v>
      </c>
      <c r="D131" s="203" t="s">
        <v>134</v>
      </c>
      <c r="E131" s="204" t="s">
        <v>1618</v>
      </c>
      <c r="F131" s="205" t="s">
        <v>1619</v>
      </c>
      <c r="G131" s="206" t="s">
        <v>1</v>
      </c>
      <c r="H131" s="207">
        <v>3</v>
      </c>
      <c r="I131" s="208"/>
      <c r="J131" s="209">
        <f>ROUND(I131*H131,2)</f>
        <v>0</v>
      </c>
      <c r="K131" s="205" t="s">
        <v>1</v>
      </c>
      <c r="L131" s="41"/>
      <c r="M131" s="210" t="s">
        <v>1</v>
      </c>
      <c r="N131" s="211" t="s">
        <v>39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397</v>
      </c>
      <c r="AT131" s="15" t="s">
        <v>134</v>
      </c>
      <c r="AU131" s="15" t="s">
        <v>78</v>
      </c>
      <c r="AY131" s="15" t="s">
        <v>130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76</v>
      </c>
      <c r="BK131" s="214">
        <f>ROUND(I131*H131,2)</f>
        <v>0</v>
      </c>
      <c r="BL131" s="15" t="s">
        <v>397</v>
      </c>
      <c r="BM131" s="15" t="s">
        <v>1622</v>
      </c>
    </row>
    <row r="132" spans="2:47" s="1" customFormat="1" ht="12">
      <c r="B132" s="36"/>
      <c r="C132" s="37"/>
      <c r="D132" s="215" t="s">
        <v>141</v>
      </c>
      <c r="E132" s="37"/>
      <c r="F132" s="216" t="s">
        <v>1619</v>
      </c>
      <c r="G132" s="37"/>
      <c r="H132" s="37"/>
      <c r="I132" s="129"/>
      <c r="J132" s="37"/>
      <c r="K132" s="37"/>
      <c r="L132" s="41"/>
      <c r="M132" s="217"/>
      <c r="N132" s="77"/>
      <c r="O132" s="77"/>
      <c r="P132" s="77"/>
      <c r="Q132" s="77"/>
      <c r="R132" s="77"/>
      <c r="S132" s="77"/>
      <c r="T132" s="78"/>
      <c r="AT132" s="15" t="s">
        <v>141</v>
      </c>
      <c r="AU132" s="15" t="s">
        <v>78</v>
      </c>
    </row>
    <row r="133" spans="2:65" s="1" customFormat="1" ht="16.5" customHeight="1">
      <c r="B133" s="36"/>
      <c r="C133" s="203" t="s">
        <v>301</v>
      </c>
      <c r="D133" s="203" t="s">
        <v>134</v>
      </c>
      <c r="E133" s="204" t="s">
        <v>1623</v>
      </c>
      <c r="F133" s="205" t="s">
        <v>1624</v>
      </c>
      <c r="G133" s="206" t="s">
        <v>1</v>
      </c>
      <c r="H133" s="207">
        <v>4</v>
      </c>
      <c r="I133" s="208"/>
      <c r="J133" s="209">
        <f>ROUND(I133*H133,2)</f>
        <v>0</v>
      </c>
      <c r="K133" s="205" t="s">
        <v>1</v>
      </c>
      <c r="L133" s="41"/>
      <c r="M133" s="210" t="s">
        <v>1</v>
      </c>
      <c r="N133" s="211" t="s">
        <v>39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397</v>
      </c>
      <c r="AT133" s="15" t="s">
        <v>134</v>
      </c>
      <c r="AU133" s="15" t="s">
        <v>78</v>
      </c>
      <c r="AY133" s="15" t="s">
        <v>130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76</v>
      </c>
      <c r="BK133" s="214">
        <f>ROUND(I133*H133,2)</f>
        <v>0</v>
      </c>
      <c r="BL133" s="15" t="s">
        <v>397</v>
      </c>
      <c r="BM133" s="15" t="s">
        <v>1625</v>
      </c>
    </row>
    <row r="134" spans="2:47" s="1" customFormat="1" ht="12">
      <c r="B134" s="36"/>
      <c r="C134" s="37"/>
      <c r="D134" s="215" t="s">
        <v>141</v>
      </c>
      <c r="E134" s="37"/>
      <c r="F134" s="216" t="s">
        <v>1624</v>
      </c>
      <c r="G134" s="37"/>
      <c r="H134" s="37"/>
      <c r="I134" s="129"/>
      <c r="J134" s="37"/>
      <c r="K134" s="37"/>
      <c r="L134" s="41"/>
      <c r="M134" s="217"/>
      <c r="N134" s="77"/>
      <c r="O134" s="77"/>
      <c r="P134" s="77"/>
      <c r="Q134" s="77"/>
      <c r="R134" s="77"/>
      <c r="S134" s="77"/>
      <c r="T134" s="78"/>
      <c r="AT134" s="15" t="s">
        <v>141</v>
      </c>
      <c r="AU134" s="15" t="s">
        <v>78</v>
      </c>
    </row>
    <row r="135" spans="2:65" s="1" customFormat="1" ht="16.5" customHeight="1">
      <c r="B135" s="36"/>
      <c r="C135" s="203" t="s">
        <v>466</v>
      </c>
      <c r="D135" s="203" t="s">
        <v>134</v>
      </c>
      <c r="E135" s="204" t="s">
        <v>1623</v>
      </c>
      <c r="F135" s="205" t="s">
        <v>1624</v>
      </c>
      <c r="G135" s="206" t="s">
        <v>1</v>
      </c>
      <c r="H135" s="207">
        <v>3</v>
      </c>
      <c r="I135" s="208"/>
      <c r="J135" s="209">
        <f>ROUND(I135*H135,2)</f>
        <v>0</v>
      </c>
      <c r="K135" s="205" t="s">
        <v>1</v>
      </c>
      <c r="L135" s="41"/>
      <c r="M135" s="210" t="s">
        <v>1</v>
      </c>
      <c r="N135" s="211" t="s">
        <v>39</v>
      </c>
      <c r="O135" s="77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5" t="s">
        <v>397</v>
      </c>
      <c r="AT135" s="15" t="s">
        <v>134</v>
      </c>
      <c r="AU135" s="15" t="s">
        <v>78</v>
      </c>
      <c r="AY135" s="15" t="s">
        <v>130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76</v>
      </c>
      <c r="BK135" s="214">
        <f>ROUND(I135*H135,2)</f>
        <v>0</v>
      </c>
      <c r="BL135" s="15" t="s">
        <v>397</v>
      </c>
      <c r="BM135" s="15" t="s">
        <v>1626</v>
      </c>
    </row>
    <row r="136" spans="2:47" s="1" customFormat="1" ht="12">
      <c r="B136" s="36"/>
      <c r="C136" s="37"/>
      <c r="D136" s="215" t="s">
        <v>141</v>
      </c>
      <c r="E136" s="37"/>
      <c r="F136" s="216" t="s">
        <v>1624</v>
      </c>
      <c r="G136" s="37"/>
      <c r="H136" s="37"/>
      <c r="I136" s="129"/>
      <c r="J136" s="37"/>
      <c r="K136" s="37"/>
      <c r="L136" s="41"/>
      <c r="M136" s="217"/>
      <c r="N136" s="77"/>
      <c r="O136" s="77"/>
      <c r="P136" s="77"/>
      <c r="Q136" s="77"/>
      <c r="R136" s="77"/>
      <c r="S136" s="77"/>
      <c r="T136" s="78"/>
      <c r="AT136" s="15" t="s">
        <v>141</v>
      </c>
      <c r="AU136" s="15" t="s">
        <v>78</v>
      </c>
    </row>
    <row r="137" spans="2:65" s="1" customFormat="1" ht="16.5" customHeight="1">
      <c r="B137" s="36"/>
      <c r="C137" s="203" t="s">
        <v>506</v>
      </c>
      <c r="D137" s="203" t="s">
        <v>134</v>
      </c>
      <c r="E137" s="204" t="s">
        <v>1623</v>
      </c>
      <c r="F137" s="205" t="s">
        <v>1624</v>
      </c>
      <c r="G137" s="206" t="s">
        <v>1</v>
      </c>
      <c r="H137" s="207">
        <v>3</v>
      </c>
      <c r="I137" s="208"/>
      <c r="J137" s="209">
        <f>ROUND(I137*H137,2)</f>
        <v>0</v>
      </c>
      <c r="K137" s="205" t="s">
        <v>1</v>
      </c>
      <c r="L137" s="41"/>
      <c r="M137" s="210" t="s">
        <v>1</v>
      </c>
      <c r="N137" s="211" t="s">
        <v>39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397</v>
      </c>
      <c r="AT137" s="15" t="s">
        <v>134</v>
      </c>
      <c r="AU137" s="15" t="s">
        <v>78</v>
      </c>
      <c r="AY137" s="15" t="s">
        <v>130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76</v>
      </c>
      <c r="BK137" s="214">
        <f>ROUND(I137*H137,2)</f>
        <v>0</v>
      </c>
      <c r="BL137" s="15" t="s">
        <v>397</v>
      </c>
      <c r="BM137" s="15" t="s">
        <v>1627</v>
      </c>
    </row>
    <row r="138" spans="2:47" s="1" customFormat="1" ht="12">
      <c r="B138" s="36"/>
      <c r="C138" s="37"/>
      <c r="D138" s="215" t="s">
        <v>141</v>
      </c>
      <c r="E138" s="37"/>
      <c r="F138" s="216" t="s">
        <v>1624</v>
      </c>
      <c r="G138" s="37"/>
      <c r="H138" s="37"/>
      <c r="I138" s="129"/>
      <c r="J138" s="37"/>
      <c r="K138" s="37"/>
      <c r="L138" s="41"/>
      <c r="M138" s="217"/>
      <c r="N138" s="77"/>
      <c r="O138" s="77"/>
      <c r="P138" s="77"/>
      <c r="Q138" s="77"/>
      <c r="R138" s="77"/>
      <c r="S138" s="77"/>
      <c r="T138" s="78"/>
      <c r="AT138" s="15" t="s">
        <v>141</v>
      </c>
      <c r="AU138" s="15" t="s">
        <v>78</v>
      </c>
    </row>
    <row r="139" spans="2:65" s="1" customFormat="1" ht="16.5" customHeight="1">
      <c r="B139" s="36"/>
      <c r="C139" s="203" t="s">
        <v>195</v>
      </c>
      <c r="D139" s="203" t="s">
        <v>134</v>
      </c>
      <c r="E139" s="204" t="s">
        <v>1628</v>
      </c>
      <c r="F139" s="205" t="s">
        <v>1629</v>
      </c>
      <c r="G139" s="206" t="s">
        <v>1</v>
      </c>
      <c r="H139" s="207">
        <v>3</v>
      </c>
      <c r="I139" s="208"/>
      <c r="J139" s="209">
        <f>ROUND(I139*H139,2)</f>
        <v>0</v>
      </c>
      <c r="K139" s="205" t="s">
        <v>1</v>
      </c>
      <c r="L139" s="41"/>
      <c r="M139" s="210" t="s">
        <v>1</v>
      </c>
      <c r="N139" s="211" t="s">
        <v>39</v>
      </c>
      <c r="O139" s="77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5" t="s">
        <v>397</v>
      </c>
      <c r="AT139" s="15" t="s">
        <v>134</v>
      </c>
      <c r="AU139" s="15" t="s">
        <v>78</v>
      </c>
      <c r="AY139" s="15" t="s">
        <v>130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76</v>
      </c>
      <c r="BK139" s="214">
        <f>ROUND(I139*H139,2)</f>
        <v>0</v>
      </c>
      <c r="BL139" s="15" t="s">
        <v>397</v>
      </c>
      <c r="BM139" s="15" t="s">
        <v>1630</v>
      </c>
    </row>
    <row r="140" spans="2:47" s="1" customFormat="1" ht="12">
      <c r="B140" s="36"/>
      <c r="C140" s="37"/>
      <c r="D140" s="215" t="s">
        <v>141</v>
      </c>
      <c r="E140" s="37"/>
      <c r="F140" s="216" t="s">
        <v>1629</v>
      </c>
      <c r="G140" s="37"/>
      <c r="H140" s="37"/>
      <c r="I140" s="129"/>
      <c r="J140" s="37"/>
      <c r="K140" s="37"/>
      <c r="L140" s="41"/>
      <c r="M140" s="217"/>
      <c r="N140" s="77"/>
      <c r="O140" s="77"/>
      <c r="P140" s="77"/>
      <c r="Q140" s="77"/>
      <c r="R140" s="77"/>
      <c r="S140" s="77"/>
      <c r="T140" s="78"/>
      <c r="AT140" s="15" t="s">
        <v>141</v>
      </c>
      <c r="AU140" s="15" t="s">
        <v>78</v>
      </c>
    </row>
    <row r="141" spans="2:65" s="1" customFormat="1" ht="16.5" customHeight="1">
      <c r="B141" s="36"/>
      <c r="C141" s="203" t="s">
        <v>544</v>
      </c>
      <c r="D141" s="203" t="s">
        <v>134</v>
      </c>
      <c r="E141" s="204" t="s">
        <v>1631</v>
      </c>
      <c r="F141" s="205" t="s">
        <v>1632</v>
      </c>
      <c r="G141" s="206" t="s">
        <v>1</v>
      </c>
      <c r="H141" s="207">
        <v>1</v>
      </c>
      <c r="I141" s="208"/>
      <c r="J141" s="209">
        <f>ROUND(I141*H141,2)</f>
        <v>0</v>
      </c>
      <c r="K141" s="205" t="s">
        <v>1</v>
      </c>
      <c r="L141" s="41"/>
      <c r="M141" s="210" t="s">
        <v>1</v>
      </c>
      <c r="N141" s="211" t="s">
        <v>39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397</v>
      </c>
      <c r="AT141" s="15" t="s">
        <v>134</v>
      </c>
      <c r="AU141" s="15" t="s">
        <v>78</v>
      </c>
      <c r="AY141" s="15" t="s">
        <v>130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76</v>
      </c>
      <c r="BK141" s="214">
        <f>ROUND(I141*H141,2)</f>
        <v>0</v>
      </c>
      <c r="BL141" s="15" t="s">
        <v>397</v>
      </c>
      <c r="BM141" s="15" t="s">
        <v>1633</v>
      </c>
    </row>
    <row r="142" spans="2:47" s="1" customFormat="1" ht="12">
      <c r="B142" s="36"/>
      <c r="C142" s="37"/>
      <c r="D142" s="215" t="s">
        <v>141</v>
      </c>
      <c r="E142" s="37"/>
      <c r="F142" s="216" t="s">
        <v>1632</v>
      </c>
      <c r="G142" s="37"/>
      <c r="H142" s="37"/>
      <c r="I142" s="129"/>
      <c r="J142" s="37"/>
      <c r="K142" s="37"/>
      <c r="L142" s="41"/>
      <c r="M142" s="217"/>
      <c r="N142" s="77"/>
      <c r="O142" s="77"/>
      <c r="P142" s="77"/>
      <c r="Q142" s="77"/>
      <c r="R142" s="77"/>
      <c r="S142" s="77"/>
      <c r="T142" s="78"/>
      <c r="AT142" s="15" t="s">
        <v>141</v>
      </c>
      <c r="AU142" s="15" t="s">
        <v>78</v>
      </c>
    </row>
    <row r="143" spans="2:65" s="1" customFormat="1" ht="16.5" customHeight="1">
      <c r="B143" s="36"/>
      <c r="C143" s="203" t="s">
        <v>549</v>
      </c>
      <c r="D143" s="203" t="s">
        <v>134</v>
      </c>
      <c r="E143" s="204" t="s">
        <v>1634</v>
      </c>
      <c r="F143" s="205" t="s">
        <v>1635</v>
      </c>
      <c r="G143" s="206" t="s">
        <v>1</v>
      </c>
      <c r="H143" s="207">
        <v>7</v>
      </c>
      <c r="I143" s="208"/>
      <c r="J143" s="209">
        <f>ROUND(I143*H143,2)</f>
        <v>0</v>
      </c>
      <c r="K143" s="205" t="s">
        <v>1</v>
      </c>
      <c r="L143" s="41"/>
      <c r="M143" s="210" t="s">
        <v>1</v>
      </c>
      <c r="N143" s="211" t="s">
        <v>39</v>
      </c>
      <c r="O143" s="77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5" t="s">
        <v>397</v>
      </c>
      <c r="AT143" s="15" t="s">
        <v>134</v>
      </c>
      <c r="AU143" s="15" t="s">
        <v>78</v>
      </c>
      <c r="AY143" s="15" t="s">
        <v>130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76</v>
      </c>
      <c r="BK143" s="214">
        <f>ROUND(I143*H143,2)</f>
        <v>0</v>
      </c>
      <c r="BL143" s="15" t="s">
        <v>397</v>
      </c>
      <c r="BM143" s="15" t="s">
        <v>1636</v>
      </c>
    </row>
    <row r="144" spans="2:47" s="1" customFormat="1" ht="12">
      <c r="B144" s="36"/>
      <c r="C144" s="37"/>
      <c r="D144" s="215" t="s">
        <v>141</v>
      </c>
      <c r="E144" s="37"/>
      <c r="F144" s="216" t="s">
        <v>1635</v>
      </c>
      <c r="G144" s="37"/>
      <c r="H144" s="37"/>
      <c r="I144" s="129"/>
      <c r="J144" s="37"/>
      <c r="K144" s="37"/>
      <c r="L144" s="41"/>
      <c r="M144" s="217"/>
      <c r="N144" s="77"/>
      <c r="O144" s="77"/>
      <c r="P144" s="77"/>
      <c r="Q144" s="77"/>
      <c r="R144" s="77"/>
      <c r="S144" s="77"/>
      <c r="T144" s="78"/>
      <c r="AT144" s="15" t="s">
        <v>141</v>
      </c>
      <c r="AU144" s="15" t="s">
        <v>78</v>
      </c>
    </row>
    <row r="145" spans="2:65" s="1" customFormat="1" ht="16.5" customHeight="1">
      <c r="B145" s="36"/>
      <c r="C145" s="203" t="s">
        <v>201</v>
      </c>
      <c r="D145" s="203" t="s">
        <v>134</v>
      </c>
      <c r="E145" s="204" t="s">
        <v>1634</v>
      </c>
      <c r="F145" s="205" t="s">
        <v>1635</v>
      </c>
      <c r="G145" s="206" t="s">
        <v>1</v>
      </c>
      <c r="H145" s="207">
        <v>3</v>
      </c>
      <c r="I145" s="208"/>
      <c r="J145" s="209">
        <f>ROUND(I145*H145,2)</f>
        <v>0</v>
      </c>
      <c r="K145" s="205" t="s">
        <v>1</v>
      </c>
      <c r="L145" s="41"/>
      <c r="M145" s="210" t="s">
        <v>1</v>
      </c>
      <c r="N145" s="211" t="s">
        <v>39</v>
      </c>
      <c r="O145" s="77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5" t="s">
        <v>397</v>
      </c>
      <c r="AT145" s="15" t="s">
        <v>134</v>
      </c>
      <c r="AU145" s="15" t="s">
        <v>78</v>
      </c>
      <c r="AY145" s="15" t="s">
        <v>130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76</v>
      </c>
      <c r="BK145" s="214">
        <f>ROUND(I145*H145,2)</f>
        <v>0</v>
      </c>
      <c r="BL145" s="15" t="s">
        <v>397</v>
      </c>
      <c r="BM145" s="15" t="s">
        <v>1637</v>
      </c>
    </row>
    <row r="146" spans="2:47" s="1" customFormat="1" ht="12">
      <c r="B146" s="36"/>
      <c r="C146" s="37"/>
      <c r="D146" s="215" t="s">
        <v>141</v>
      </c>
      <c r="E146" s="37"/>
      <c r="F146" s="216" t="s">
        <v>1635</v>
      </c>
      <c r="G146" s="37"/>
      <c r="H146" s="37"/>
      <c r="I146" s="129"/>
      <c r="J146" s="37"/>
      <c r="K146" s="37"/>
      <c r="L146" s="41"/>
      <c r="M146" s="217"/>
      <c r="N146" s="77"/>
      <c r="O146" s="77"/>
      <c r="P146" s="77"/>
      <c r="Q146" s="77"/>
      <c r="R146" s="77"/>
      <c r="S146" s="77"/>
      <c r="T146" s="78"/>
      <c r="AT146" s="15" t="s">
        <v>141</v>
      </c>
      <c r="AU146" s="15" t="s">
        <v>78</v>
      </c>
    </row>
    <row r="147" spans="2:65" s="1" customFormat="1" ht="16.5" customHeight="1">
      <c r="B147" s="36"/>
      <c r="C147" s="203" t="s">
        <v>553</v>
      </c>
      <c r="D147" s="203" t="s">
        <v>134</v>
      </c>
      <c r="E147" s="204" t="s">
        <v>1638</v>
      </c>
      <c r="F147" s="205" t="s">
        <v>1639</v>
      </c>
      <c r="G147" s="206" t="s">
        <v>1</v>
      </c>
      <c r="H147" s="207">
        <v>7</v>
      </c>
      <c r="I147" s="208"/>
      <c r="J147" s="209">
        <f>ROUND(I147*H147,2)</f>
        <v>0</v>
      </c>
      <c r="K147" s="205" t="s">
        <v>1</v>
      </c>
      <c r="L147" s="41"/>
      <c r="M147" s="210" t="s">
        <v>1</v>
      </c>
      <c r="N147" s="211" t="s">
        <v>39</v>
      </c>
      <c r="O147" s="77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5" t="s">
        <v>397</v>
      </c>
      <c r="AT147" s="15" t="s">
        <v>134</v>
      </c>
      <c r="AU147" s="15" t="s">
        <v>78</v>
      </c>
      <c r="AY147" s="15" t="s">
        <v>130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76</v>
      </c>
      <c r="BK147" s="214">
        <f>ROUND(I147*H147,2)</f>
        <v>0</v>
      </c>
      <c r="BL147" s="15" t="s">
        <v>397</v>
      </c>
      <c r="BM147" s="15" t="s">
        <v>1640</v>
      </c>
    </row>
    <row r="148" spans="2:47" s="1" customFormat="1" ht="12">
      <c r="B148" s="36"/>
      <c r="C148" s="37"/>
      <c r="D148" s="215" t="s">
        <v>141</v>
      </c>
      <c r="E148" s="37"/>
      <c r="F148" s="216" t="s">
        <v>1639</v>
      </c>
      <c r="G148" s="37"/>
      <c r="H148" s="37"/>
      <c r="I148" s="129"/>
      <c r="J148" s="37"/>
      <c r="K148" s="37"/>
      <c r="L148" s="41"/>
      <c r="M148" s="217"/>
      <c r="N148" s="77"/>
      <c r="O148" s="77"/>
      <c r="P148" s="77"/>
      <c r="Q148" s="77"/>
      <c r="R148" s="77"/>
      <c r="S148" s="77"/>
      <c r="T148" s="78"/>
      <c r="AT148" s="15" t="s">
        <v>141</v>
      </c>
      <c r="AU148" s="15" t="s">
        <v>78</v>
      </c>
    </row>
    <row r="149" spans="2:65" s="1" customFormat="1" ht="16.5" customHeight="1">
      <c r="B149" s="36"/>
      <c r="C149" s="203" t="s">
        <v>207</v>
      </c>
      <c r="D149" s="203" t="s">
        <v>134</v>
      </c>
      <c r="E149" s="204" t="s">
        <v>1638</v>
      </c>
      <c r="F149" s="205" t="s">
        <v>1639</v>
      </c>
      <c r="G149" s="206" t="s">
        <v>1</v>
      </c>
      <c r="H149" s="207">
        <v>3</v>
      </c>
      <c r="I149" s="208"/>
      <c r="J149" s="209">
        <f>ROUND(I149*H149,2)</f>
        <v>0</v>
      </c>
      <c r="K149" s="205" t="s">
        <v>1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1641</v>
      </c>
    </row>
    <row r="150" spans="2:47" s="1" customFormat="1" ht="12">
      <c r="B150" s="36"/>
      <c r="C150" s="37"/>
      <c r="D150" s="215" t="s">
        <v>141</v>
      </c>
      <c r="E150" s="37"/>
      <c r="F150" s="216" t="s">
        <v>1639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pans="2:65" s="1" customFormat="1" ht="16.5" customHeight="1">
      <c r="B151" s="36"/>
      <c r="C151" s="203" t="s">
        <v>454</v>
      </c>
      <c r="D151" s="203" t="s">
        <v>134</v>
      </c>
      <c r="E151" s="204" t="s">
        <v>1638</v>
      </c>
      <c r="F151" s="205" t="s">
        <v>1639</v>
      </c>
      <c r="G151" s="206" t="s">
        <v>1</v>
      </c>
      <c r="H151" s="207">
        <v>3</v>
      </c>
      <c r="I151" s="208"/>
      <c r="J151" s="209">
        <f>ROUND(I151*H151,2)</f>
        <v>0</v>
      </c>
      <c r="K151" s="205" t="s">
        <v>1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397</v>
      </c>
      <c r="AT151" s="15" t="s">
        <v>134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1642</v>
      </c>
    </row>
    <row r="152" spans="2:47" s="1" customFormat="1" ht="12">
      <c r="B152" s="36"/>
      <c r="C152" s="37"/>
      <c r="D152" s="215" t="s">
        <v>141</v>
      </c>
      <c r="E152" s="37"/>
      <c r="F152" s="216" t="s">
        <v>1639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pans="2:65" s="1" customFormat="1" ht="16.5" customHeight="1">
      <c r="B153" s="36"/>
      <c r="C153" s="203" t="s">
        <v>588</v>
      </c>
      <c r="D153" s="203" t="s">
        <v>134</v>
      </c>
      <c r="E153" s="204" t="s">
        <v>1643</v>
      </c>
      <c r="F153" s="205" t="s">
        <v>1644</v>
      </c>
      <c r="G153" s="206" t="s">
        <v>1</v>
      </c>
      <c r="H153" s="207">
        <v>14</v>
      </c>
      <c r="I153" s="208"/>
      <c r="J153" s="209">
        <f>ROUND(I153*H153,2)</f>
        <v>0</v>
      </c>
      <c r="K153" s="205" t="s">
        <v>1</v>
      </c>
      <c r="L153" s="41"/>
      <c r="M153" s="210" t="s">
        <v>1</v>
      </c>
      <c r="N153" s="211" t="s">
        <v>39</v>
      </c>
      <c r="O153" s="77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5" t="s">
        <v>397</v>
      </c>
      <c r="AT153" s="15" t="s">
        <v>134</v>
      </c>
      <c r="AU153" s="15" t="s">
        <v>78</v>
      </c>
      <c r="AY153" s="15" t="s">
        <v>130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397</v>
      </c>
      <c r="BM153" s="15" t="s">
        <v>1645</v>
      </c>
    </row>
    <row r="154" spans="2:47" s="1" customFormat="1" ht="12">
      <c r="B154" s="36"/>
      <c r="C154" s="37"/>
      <c r="D154" s="215" t="s">
        <v>141</v>
      </c>
      <c r="E154" s="37"/>
      <c r="F154" s="216" t="s">
        <v>1644</v>
      </c>
      <c r="G154" s="37"/>
      <c r="H154" s="37"/>
      <c r="I154" s="129"/>
      <c r="J154" s="37"/>
      <c r="K154" s="37"/>
      <c r="L154" s="41"/>
      <c r="M154" s="217"/>
      <c r="N154" s="77"/>
      <c r="O154" s="77"/>
      <c r="P154" s="77"/>
      <c r="Q154" s="77"/>
      <c r="R154" s="77"/>
      <c r="S154" s="77"/>
      <c r="T154" s="78"/>
      <c r="AT154" s="15" t="s">
        <v>141</v>
      </c>
      <c r="AU154" s="15" t="s">
        <v>78</v>
      </c>
    </row>
    <row r="155" spans="2:65" s="1" customFormat="1" ht="16.5" customHeight="1">
      <c r="B155" s="36"/>
      <c r="C155" s="203" t="s">
        <v>449</v>
      </c>
      <c r="D155" s="203" t="s">
        <v>134</v>
      </c>
      <c r="E155" s="204" t="s">
        <v>1643</v>
      </c>
      <c r="F155" s="205" t="s">
        <v>1644</v>
      </c>
      <c r="G155" s="206" t="s">
        <v>1</v>
      </c>
      <c r="H155" s="207">
        <v>6</v>
      </c>
      <c r="I155" s="208"/>
      <c r="J155" s="209">
        <f>ROUND(I155*H155,2)</f>
        <v>0</v>
      </c>
      <c r="K155" s="205" t="s">
        <v>1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1646</v>
      </c>
    </row>
    <row r="156" spans="2:47" s="1" customFormat="1" ht="12">
      <c r="B156" s="36"/>
      <c r="C156" s="37"/>
      <c r="D156" s="215" t="s">
        <v>141</v>
      </c>
      <c r="E156" s="37"/>
      <c r="F156" s="216" t="s">
        <v>1644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pans="2:65" s="1" customFormat="1" ht="16.5" customHeight="1">
      <c r="B157" s="36"/>
      <c r="C157" s="203" t="s">
        <v>495</v>
      </c>
      <c r="D157" s="203" t="s">
        <v>134</v>
      </c>
      <c r="E157" s="204" t="s">
        <v>1643</v>
      </c>
      <c r="F157" s="205" t="s">
        <v>1644</v>
      </c>
      <c r="G157" s="206" t="s">
        <v>1</v>
      </c>
      <c r="H157" s="207">
        <v>6</v>
      </c>
      <c r="I157" s="208"/>
      <c r="J157" s="209">
        <f>ROUND(I157*H157,2)</f>
        <v>0</v>
      </c>
      <c r="K157" s="205" t="s">
        <v>1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1647</v>
      </c>
    </row>
    <row r="158" spans="2:47" s="1" customFormat="1" ht="12">
      <c r="B158" s="36"/>
      <c r="C158" s="37"/>
      <c r="D158" s="215" t="s">
        <v>141</v>
      </c>
      <c r="E158" s="37"/>
      <c r="F158" s="216" t="s">
        <v>1644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pans="2:65" s="1" customFormat="1" ht="16.5" customHeight="1">
      <c r="B159" s="36"/>
      <c r="C159" s="203" t="s">
        <v>472</v>
      </c>
      <c r="D159" s="203" t="s">
        <v>134</v>
      </c>
      <c r="E159" s="204" t="s">
        <v>1648</v>
      </c>
      <c r="F159" s="205" t="s">
        <v>1632</v>
      </c>
      <c r="G159" s="206" t="s">
        <v>1</v>
      </c>
      <c r="H159" s="207">
        <v>3</v>
      </c>
      <c r="I159" s="208"/>
      <c r="J159" s="209">
        <f>ROUND(I159*H159,2)</f>
        <v>0</v>
      </c>
      <c r="K159" s="205" t="s">
        <v>1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1649</v>
      </c>
    </row>
    <row r="160" spans="2:47" s="1" customFormat="1" ht="12">
      <c r="B160" s="36"/>
      <c r="C160" s="37"/>
      <c r="D160" s="215" t="s">
        <v>141</v>
      </c>
      <c r="E160" s="37"/>
      <c r="F160" s="216" t="s">
        <v>1632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pans="2:63" s="10" customFormat="1" ht="22.8" customHeight="1">
      <c r="B161" s="187"/>
      <c r="C161" s="188"/>
      <c r="D161" s="189" t="s">
        <v>67</v>
      </c>
      <c r="E161" s="201" t="s">
        <v>1650</v>
      </c>
      <c r="F161" s="201" t="s">
        <v>1651</v>
      </c>
      <c r="G161" s="188"/>
      <c r="H161" s="188"/>
      <c r="I161" s="191"/>
      <c r="J161" s="202">
        <f>BK161</f>
        <v>0</v>
      </c>
      <c r="K161" s="188"/>
      <c r="L161" s="193"/>
      <c r="M161" s="194"/>
      <c r="N161" s="195"/>
      <c r="O161" s="195"/>
      <c r="P161" s="196">
        <f>SUM(P162:P195)</f>
        <v>0</v>
      </c>
      <c r="Q161" s="195"/>
      <c r="R161" s="196">
        <f>SUM(R162:R195)</f>
        <v>0</v>
      </c>
      <c r="S161" s="195"/>
      <c r="T161" s="197">
        <f>SUM(T162:T195)</f>
        <v>0</v>
      </c>
      <c r="AR161" s="198" t="s">
        <v>76</v>
      </c>
      <c r="AT161" s="199" t="s">
        <v>67</v>
      </c>
      <c r="AU161" s="199" t="s">
        <v>76</v>
      </c>
      <c r="AY161" s="198" t="s">
        <v>130</v>
      </c>
      <c r="BK161" s="200">
        <f>SUM(BK162:BK195)</f>
        <v>0</v>
      </c>
    </row>
    <row r="162" spans="2:65" s="1" customFormat="1" ht="16.5" customHeight="1">
      <c r="B162" s="36"/>
      <c r="C162" s="203" t="s">
        <v>511</v>
      </c>
      <c r="D162" s="203" t="s">
        <v>134</v>
      </c>
      <c r="E162" s="204" t="s">
        <v>1652</v>
      </c>
      <c r="F162" s="205" t="s">
        <v>1653</v>
      </c>
      <c r="G162" s="206" t="s">
        <v>1</v>
      </c>
      <c r="H162" s="207">
        <v>20</v>
      </c>
      <c r="I162" s="208"/>
      <c r="J162" s="209">
        <f>ROUND(I162*H162,2)</f>
        <v>0</v>
      </c>
      <c r="K162" s="205" t="s">
        <v>1</v>
      </c>
      <c r="L162" s="41"/>
      <c r="M162" s="210" t="s">
        <v>1</v>
      </c>
      <c r="N162" s="211" t="s">
        <v>39</v>
      </c>
      <c r="O162" s="7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5" t="s">
        <v>397</v>
      </c>
      <c r="AT162" s="15" t="s">
        <v>134</v>
      </c>
      <c r="AU162" s="15" t="s">
        <v>78</v>
      </c>
      <c r="AY162" s="15" t="s">
        <v>130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76</v>
      </c>
      <c r="BK162" s="214">
        <f>ROUND(I162*H162,2)</f>
        <v>0</v>
      </c>
      <c r="BL162" s="15" t="s">
        <v>397</v>
      </c>
      <c r="BM162" s="15" t="s">
        <v>1654</v>
      </c>
    </row>
    <row r="163" spans="2:47" s="1" customFormat="1" ht="12">
      <c r="B163" s="36"/>
      <c r="C163" s="37"/>
      <c r="D163" s="215" t="s">
        <v>141</v>
      </c>
      <c r="E163" s="37"/>
      <c r="F163" s="216" t="s">
        <v>1653</v>
      </c>
      <c r="G163" s="37"/>
      <c r="H163" s="37"/>
      <c r="I163" s="129"/>
      <c r="J163" s="37"/>
      <c r="K163" s="37"/>
      <c r="L163" s="41"/>
      <c r="M163" s="217"/>
      <c r="N163" s="77"/>
      <c r="O163" s="77"/>
      <c r="P163" s="77"/>
      <c r="Q163" s="77"/>
      <c r="R163" s="77"/>
      <c r="S163" s="77"/>
      <c r="T163" s="78"/>
      <c r="AT163" s="15" t="s">
        <v>141</v>
      </c>
      <c r="AU163" s="15" t="s">
        <v>78</v>
      </c>
    </row>
    <row r="164" spans="2:65" s="1" customFormat="1" ht="16.5" customHeight="1">
      <c r="B164" s="36"/>
      <c r="C164" s="203" t="s">
        <v>476</v>
      </c>
      <c r="D164" s="203" t="s">
        <v>134</v>
      </c>
      <c r="E164" s="204" t="s">
        <v>1655</v>
      </c>
      <c r="F164" s="205" t="s">
        <v>1656</v>
      </c>
      <c r="G164" s="206" t="s">
        <v>1</v>
      </c>
      <c r="H164" s="207">
        <v>15</v>
      </c>
      <c r="I164" s="208"/>
      <c r="J164" s="209">
        <f>ROUND(I164*H164,2)</f>
        <v>0</v>
      </c>
      <c r="K164" s="205" t="s">
        <v>1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1657</v>
      </c>
    </row>
    <row r="165" spans="2:47" s="1" customFormat="1" ht="12">
      <c r="B165" s="36"/>
      <c r="C165" s="37"/>
      <c r="D165" s="215" t="s">
        <v>141</v>
      </c>
      <c r="E165" s="37"/>
      <c r="F165" s="216" t="s">
        <v>1656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pans="2:65" s="1" customFormat="1" ht="16.5" customHeight="1">
      <c r="B166" s="36"/>
      <c r="C166" s="203" t="s">
        <v>368</v>
      </c>
      <c r="D166" s="203" t="s">
        <v>134</v>
      </c>
      <c r="E166" s="204" t="s">
        <v>1658</v>
      </c>
      <c r="F166" s="205" t="s">
        <v>1659</v>
      </c>
      <c r="G166" s="206" t="s">
        <v>1</v>
      </c>
      <c r="H166" s="207">
        <v>50</v>
      </c>
      <c r="I166" s="208"/>
      <c r="J166" s="209">
        <f>ROUND(I166*H166,2)</f>
        <v>0</v>
      </c>
      <c r="K166" s="205" t="s">
        <v>1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1660</v>
      </c>
    </row>
    <row r="167" spans="2:47" s="1" customFormat="1" ht="12">
      <c r="B167" s="36"/>
      <c r="C167" s="37"/>
      <c r="D167" s="215" t="s">
        <v>141</v>
      </c>
      <c r="E167" s="37"/>
      <c r="F167" s="216" t="s">
        <v>1659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pans="2:65" s="1" customFormat="1" ht="16.5" customHeight="1">
      <c r="B168" s="36"/>
      <c r="C168" s="203" t="s">
        <v>374</v>
      </c>
      <c r="D168" s="203" t="s">
        <v>134</v>
      </c>
      <c r="E168" s="204" t="s">
        <v>1661</v>
      </c>
      <c r="F168" s="205" t="s">
        <v>1662</v>
      </c>
      <c r="G168" s="206" t="s">
        <v>1</v>
      </c>
      <c r="H168" s="207">
        <v>57</v>
      </c>
      <c r="I168" s="208"/>
      <c r="J168" s="209">
        <f>ROUND(I168*H168,2)</f>
        <v>0</v>
      </c>
      <c r="K168" s="205" t="s">
        <v>1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1663</v>
      </c>
    </row>
    <row r="169" spans="2:47" s="1" customFormat="1" ht="12">
      <c r="B169" s="36"/>
      <c r="C169" s="37"/>
      <c r="D169" s="215" t="s">
        <v>141</v>
      </c>
      <c r="E169" s="37"/>
      <c r="F169" s="216" t="s">
        <v>1662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pans="2:65" s="1" customFormat="1" ht="16.5" customHeight="1">
      <c r="B170" s="36"/>
      <c r="C170" s="203" t="s">
        <v>516</v>
      </c>
      <c r="D170" s="203" t="s">
        <v>134</v>
      </c>
      <c r="E170" s="204" t="s">
        <v>1664</v>
      </c>
      <c r="F170" s="205" t="s">
        <v>1665</v>
      </c>
      <c r="G170" s="206" t="s">
        <v>1</v>
      </c>
      <c r="H170" s="207">
        <v>5</v>
      </c>
      <c r="I170" s="208"/>
      <c r="J170" s="209">
        <f>ROUND(I170*H170,2)</f>
        <v>0</v>
      </c>
      <c r="K170" s="205" t="s">
        <v>1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1666</v>
      </c>
    </row>
    <row r="171" spans="2:47" s="1" customFormat="1" ht="12">
      <c r="B171" s="36"/>
      <c r="C171" s="37"/>
      <c r="D171" s="215" t="s">
        <v>141</v>
      </c>
      <c r="E171" s="37"/>
      <c r="F171" s="216" t="s">
        <v>1665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pans="2:65" s="1" customFormat="1" ht="16.5" customHeight="1">
      <c r="B172" s="36"/>
      <c r="C172" s="203" t="s">
        <v>526</v>
      </c>
      <c r="D172" s="203" t="s">
        <v>134</v>
      </c>
      <c r="E172" s="204" t="s">
        <v>1667</v>
      </c>
      <c r="F172" s="205" t="s">
        <v>1668</v>
      </c>
      <c r="G172" s="206" t="s">
        <v>1</v>
      </c>
      <c r="H172" s="207">
        <v>2</v>
      </c>
      <c r="I172" s="208"/>
      <c r="J172" s="209">
        <f>ROUND(I172*H172,2)</f>
        <v>0</v>
      </c>
      <c r="K172" s="205" t="s">
        <v>1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1669</v>
      </c>
    </row>
    <row r="173" spans="2:47" s="1" customFormat="1" ht="12">
      <c r="B173" s="36"/>
      <c r="C173" s="37"/>
      <c r="D173" s="215" t="s">
        <v>141</v>
      </c>
      <c r="E173" s="37"/>
      <c r="F173" s="216" t="s">
        <v>1668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pans="2:65" s="1" customFormat="1" ht="16.5" customHeight="1">
      <c r="B174" s="36"/>
      <c r="C174" s="203" t="s">
        <v>521</v>
      </c>
      <c r="D174" s="203" t="s">
        <v>134</v>
      </c>
      <c r="E174" s="204" t="s">
        <v>1670</v>
      </c>
      <c r="F174" s="205" t="s">
        <v>1671</v>
      </c>
      <c r="G174" s="206" t="s">
        <v>1</v>
      </c>
      <c r="H174" s="207">
        <v>2</v>
      </c>
      <c r="I174" s="208"/>
      <c r="J174" s="209">
        <f>ROUND(I174*H174,2)</f>
        <v>0</v>
      </c>
      <c r="K174" s="205" t="s">
        <v>1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5" t="s">
        <v>397</v>
      </c>
      <c r="AT174" s="15" t="s">
        <v>134</v>
      </c>
      <c r="AU174" s="15" t="s">
        <v>78</v>
      </c>
      <c r="AY174" s="15" t="s">
        <v>130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397</v>
      </c>
      <c r="BM174" s="15" t="s">
        <v>1672</v>
      </c>
    </row>
    <row r="175" spans="2:47" s="1" customFormat="1" ht="12">
      <c r="B175" s="36"/>
      <c r="C175" s="37"/>
      <c r="D175" s="215" t="s">
        <v>141</v>
      </c>
      <c r="E175" s="37"/>
      <c r="F175" s="216" t="s">
        <v>1671</v>
      </c>
      <c r="G175" s="37"/>
      <c r="H175" s="37"/>
      <c r="I175" s="129"/>
      <c r="J175" s="37"/>
      <c r="K175" s="37"/>
      <c r="L175" s="41"/>
      <c r="M175" s="217"/>
      <c r="N175" s="77"/>
      <c r="O175" s="77"/>
      <c r="P175" s="77"/>
      <c r="Q175" s="77"/>
      <c r="R175" s="77"/>
      <c r="S175" s="77"/>
      <c r="T175" s="78"/>
      <c r="AT175" s="15" t="s">
        <v>141</v>
      </c>
      <c r="AU175" s="15" t="s">
        <v>78</v>
      </c>
    </row>
    <row r="176" spans="2:65" s="1" customFormat="1" ht="16.5" customHeight="1">
      <c r="B176" s="36"/>
      <c r="C176" s="203" t="s">
        <v>857</v>
      </c>
      <c r="D176" s="203" t="s">
        <v>134</v>
      </c>
      <c r="E176" s="204" t="s">
        <v>1673</v>
      </c>
      <c r="F176" s="205" t="s">
        <v>1674</v>
      </c>
      <c r="G176" s="206" t="s">
        <v>1</v>
      </c>
      <c r="H176" s="207">
        <v>11</v>
      </c>
      <c r="I176" s="208"/>
      <c r="J176" s="209">
        <f>ROUND(I176*H176,2)</f>
        <v>0</v>
      </c>
      <c r="K176" s="205" t="s">
        <v>1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1675</v>
      </c>
    </row>
    <row r="177" spans="2:47" s="1" customFormat="1" ht="12">
      <c r="B177" s="36"/>
      <c r="C177" s="37"/>
      <c r="D177" s="215" t="s">
        <v>141</v>
      </c>
      <c r="E177" s="37"/>
      <c r="F177" s="216" t="s">
        <v>1674</v>
      </c>
      <c r="G177" s="37"/>
      <c r="H177" s="37"/>
      <c r="I177" s="129"/>
      <c r="J177" s="37"/>
      <c r="K177" s="37"/>
      <c r="L177" s="41"/>
      <c r="M177" s="217"/>
      <c r="N177" s="77"/>
      <c r="O177" s="77"/>
      <c r="P177" s="77"/>
      <c r="Q177" s="77"/>
      <c r="R177" s="77"/>
      <c r="S177" s="77"/>
      <c r="T177" s="78"/>
      <c r="AT177" s="15" t="s">
        <v>141</v>
      </c>
      <c r="AU177" s="15" t="s">
        <v>78</v>
      </c>
    </row>
    <row r="178" spans="2:65" s="1" customFormat="1" ht="16.5" customHeight="1">
      <c r="B178" s="36"/>
      <c r="C178" s="203" t="s">
        <v>385</v>
      </c>
      <c r="D178" s="203" t="s">
        <v>134</v>
      </c>
      <c r="E178" s="204" t="s">
        <v>1676</v>
      </c>
      <c r="F178" s="205" t="s">
        <v>1677</v>
      </c>
      <c r="G178" s="206" t="s">
        <v>1</v>
      </c>
      <c r="H178" s="207">
        <v>39</v>
      </c>
      <c r="I178" s="208"/>
      <c r="J178" s="209">
        <f>ROUND(I178*H178,2)</f>
        <v>0</v>
      </c>
      <c r="K178" s="205" t="s">
        <v>1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1678</v>
      </c>
    </row>
    <row r="179" spans="2:47" s="1" customFormat="1" ht="12">
      <c r="B179" s="36"/>
      <c r="C179" s="37"/>
      <c r="D179" s="215" t="s">
        <v>141</v>
      </c>
      <c r="E179" s="37"/>
      <c r="F179" s="216" t="s">
        <v>1677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pans="2:65" s="1" customFormat="1" ht="16.5" customHeight="1">
      <c r="B180" s="36"/>
      <c r="C180" s="203" t="s">
        <v>379</v>
      </c>
      <c r="D180" s="203" t="s">
        <v>134</v>
      </c>
      <c r="E180" s="204" t="s">
        <v>1679</v>
      </c>
      <c r="F180" s="205" t="s">
        <v>1680</v>
      </c>
      <c r="G180" s="206" t="s">
        <v>1</v>
      </c>
      <c r="H180" s="207">
        <v>38</v>
      </c>
      <c r="I180" s="208"/>
      <c r="J180" s="209">
        <f>ROUND(I180*H180,2)</f>
        <v>0</v>
      </c>
      <c r="K180" s="205" t="s">
        <v>1</v>
      </c>
      <c r="L180" s="41"/>
      <c r="M180" s="210" t="s">
        <v>1</v>
      </c>
      <c r="N180" s="211" t="s">
        <v>39</v>
      </c>
      <c r="O180" s="77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15" t="s">
        <v>397</v>
      </c>
      <c r="AT180" s="15" t="s">
        <v>134</v>
      </c>
      <c r="AU180" s="15" t="s">
        <v>78</v>
      </c>
      <c r="AY180" s="15" t="s">
        <v>130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397</v>
      </c>
      <c r="BM180" s="15" t="s">
        <v>1681</v>
      </c>
    </row>
    <row r="181" spans="2:47" s="1" customFormat="1" ht="12">
      <c r="B181" s="36"/>
      <c r="C181" s="37"/>
      <c r="D181" s="215" t="s">
        <v>141</v>
      </c>
      <c r="E181" s="37"/>
      <c r="F181" s="216" t="s">
        <v>1680</v>
      </c>
      <c r="G181" s="37"/>
      <c r="H181" s="37"/>
      <c r="I181" s="129"/>
      <c r="J181" s="37"/>
      <c r="K181" s="37"/>
      <c r="L181" s="41"/>
      <c r="M181" s="217"/>
      <c r="N181" s="77"/>
      <c r="O181" s="77"/>
      <c r="P181" s="77"/>
      <c r="Q181" s="77"/>
      <c r="R181" s="77"/>
      <c r="S181" s="77"/>
      <c r="T181" s="78"/>
      <c r="AT181" s="15" t="s">
        <v>141</v>
      </c>
      <c r="AU181" s="15" t="s">
        <v>78</v>
      </c>
    </row>
    <row r="182" spans="2:65" s="1" customFormat="1" ht="16.5" customHeight="1">
      <c r="B182" s="36"/>
      <c r="C182" s="203" t="s">
        <v>616</v>
      </c>
      <c r="D182" s="203" t="s">
        <v>134</v>
      </c>
      <c r="E182" s="204" t="s">
        <v>1682</v>
      </c>
      <c r="F182" s="205" t="s">
        <v>1683</v>
      </c>
      <c r="G182" s="206" t="s">
        <v>1</v>
      </c>
      <c r="H182" s="207">
        <v>19</v>
      </c>
      <c r="I182" s="208"/>
      <c r="J182" s="209">
        <f>ROUND(I182*H182,2)</f>
        <v>0</v>
      </c>
      <c r="K182" s="205" t="s">
        <v>1</v>
      </c>
      <c r="L182" s="41"/>
      <c r="M182" s="210" t="s">
        <v>1</v>
      </c>
      <c r="N182" s="211" t="s">
        <v>39</v>
      </c>
      <c r="O182" s="77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15" t="s">
        <v>397</v>
      </c>
      <c r="AT182" s="15" t="s">
        <v>134</v>
      </c>
      <c r="AU182" s="15" t="s">
        <v>78</v>
      </c>
      <c r="AY182" s="15" t="s">
        <v>130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5" t="s">
        <v>76</v>
      </c>
      <c r="BK182" s="214">
        <f>ROUND(I182*H182,2)</f>
        <v>0</v>
      </c>
      <c r="BL182" s="15" t="s">
        <v>397</v>
      </c>
      <c r="BM182" s="15" t="s">
        <v>1684</v>
      </c>
    </row>
    <row r="183" spans="2:47" s="1" customFormat="1" ht="12">
      <c r="B183" s="36"/>
      <c r="C183" s="37"/>
      <c r="D183" s="215" t="s">
        <v>141</v>
      </c>
      <c r="E183" s="37"/>
      <c r="F183" s="216" t="s">
        <v>1683</v>
      </c>
      <c r="G183" s="37"/>
      <c r="H183" s="37"/>
      <c r="I183" s="129"/>
      <c r="J183" s="37"/>
      <c r="K183" s="37"/>
      <c r="L183" s="41"/>
      <c r="M183" s="217"/>
      <c r="N183" s="77"/>
      <c r="O183" s="77"/>
      <c r="P183" s="77"/>
      <c r="Q183" s="77"/>
      <c r="R183" s="77"/>
      <c r="S183" s="77"/>
      <c r="T183" s="78"/>
      <c r="AT183" s="15" t="s">
        <v>141</v>
      </c>
      <c r="AU183" s="15" t="s">
        <v>78</v>
      </c>
    </row>
    <row r="184" spans="2:65" s="1" customFormat="1" ht="16.5" customHeight="1">
      <c r="B184" s="36"/>
      <c r="C184" s="203" t="s">
        <v>622</v>
      </c>
      <c r="D184" s="203" t="s">
        <v>134</v>
      </c>
      <c r="E184" s="204" t="s">
        <v>1685</v>
      </c>
      <c r="F184" s="205" t="s">
        <v>1686</v>
      </c>
      <c r="G184" s="206" t="s">
        <v>1</v>
      </c>
      <c r="H184" s="207">
        <v>12</v>
      </c>
      <c r="I184" s="208"/>
      <c r="J184" s="209">
        <f>ROUND(I184*H184,2)</f>
        <v>0</v>
      </c>
      <c r="K184" s="205" t="s">
        <v>1</v>
      </c>
      <c r="L184" s="41"/>
      <c r="M184" s="210" t="s">
        <v>1</v>
      </c>
      <c r="N184" s="211" t="s">
        <v>39</v>
      </c>
      <c r="O184" s="77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15" t="s">
        <v>397</v>
      </c>
      <c r="AT184" s="15" t="s">
        <v>134</v>
      </c>
      <c r="AU184" s="15" t="s">
        <v>78</v>
      </c>
      <c r="AY184" s="15" t="s">
        <v>130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76</v>
      </c>
      <c r="BK184" s="214">
        <f>ROUND(I184*H184,2)</f>
        <v>0</v>
      </c>
      <c r="BL184" s="15" t="s">
        <v>397</v>
      </c>
      <c r="BM184" s="15" t="s">
        <v>1687</v>
      </c>
    </row>
    <row r="185" spans="2:47" s="1" customFormat="1" ht="12">
      <c r="B185" s="36"/>
      <c r="C185" s="37"/>
      <c r="D185" s="215" t="s">
        <v>141</v>
      </c>
      <c r="E185" s="37"/>
      <c r="F185" s="216" t="s">
        <v>1686</v>
      </c>
      <c r="G185" s="37"/>
      <c r="H185" s="37"/>
      <c r="I185" s="129"/>
      <c r="J185" s="37"/>
      <c r="K185" s="37"/>
      <c r="L185" s="41"/>
      <c r="M185" s="217"/>
      <c r="N185" s="77"/>
      <c r="O185" s="77"/>
      <c r="P185" s="77"/>
      <c r="Q185" s="77"/>
      <c r="R185" s="77"/>
      <c r="S185" s="77"/>
      <c r="T185" s="78"/>
      <c r="AT185" s="15" t="s">
        <v>141</v>
      </c>
      <c r="AU185" s="15" t="s">
        <v>78</v>
      </c>
    </row>
    <row r="186" spans="2:65" s="1" customFormat="1" ht="16.5" customHeight="1">
      <c r="B186" s="36"/>
      <c r="C186" s="203" t="s">
        <v>627</v>
      </c>
      <c r="D186" s="203" t="s">
        <v>134</v>
      </c>
      <c r="E186" s="204" t="s">
        <v>1688</v>
      </c>
      <c r="F186" s="205" t="s">
        <v>1689</v>
      </c>
      <c r="G186" s="206" t="s">
        <v>1</v>
      </c>
      <c r="H186" s="207">
        <v>1</v>
      </c>
      <c r="I186" s="208"/>
      <c r="J186" s="209">
        <f>ROUND(I186*H186,2)</f>
        <v>0</v>
      </c>
      <c r="K186" s="205" t="s">
        <v>1</v>
      </c>
      <c r="L186" s="41"/>
      <c r="M186" s="210" t="s">
        <v>1</v>
      </c>
      <c r="N186" s="211" t="s">
        <v>39</v>
      </c>
      <c r="O186" s="77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AR186" s="15" t="s">
        <v>397</v>
      </c>
      <c r="AT186" s="15" t="s">
        <v>134</v>
      </c>
      <c r="AU186" s="15" t="s">
        <v>78</v>
      </c>
      <c r="AY186" s="15" t="s">
        <v>130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5" t="s">
        <v>76</v>
      </c>
      <c r="BK186" s="214">
        <f>ROUND(I186*H186,2)</f>
        <v>0</v>
      </c>
      <c r="BL186" s="15" t="s">
        <v>397</v>
      </c>
      <c r="BM186" s="15" t="s">
        <v>1690</v>
      </c>
    </row>
    <row r="187" spans="2:47" s="1" customFormat="1" ht="12">
      <c r="B187" s="36"/>
      <c r="C187" s="37"/>
      <c r="D187" s="215" t="s">
        <v>141</v>
      </c>
      <c r="E187" s="37"/>
      <c r="F187" s="216" t="s">
        <v>1689</v>
      </c>
      <c r="G187" s="37"/>
      <c r="H187" s="37"/>
      <c r="I187" s="129"/>
      <c r="J187" s="37"/>
      <c r="K187" s="37"/>
      <c r="L187" s="41"/>
      <c r="M187" s="217"/>
      <c r="N187" s="77"/>
      <c r="O187" s="77"/>
      <c r="P187" s="77"/>
      <c r="Q187" s="77"/>
      <c r="R187" s="77"/>
      <c r="S187" s="77"/>
      <c r="T187" s="78"/>
      <c r="AT187" s="15" t="s">
        <v>141</v>
      </c>
      <c r="AU187" s="15" t="s">
        <v>78</v>
      </c>
    </row>
    <row r="188" spans="2:65" s="1" customFormat="1" ht="16.5" customHeight="1">
      <c r="B188" s="36"/>
      <c r="C188" s="203" t="s">
        <v>632</v>
      </c>
      <c r="D188" s="203" t="s">
        <v>134</v>
      </c>
      <c r="E188" s="204" t="s">
        <v>1691</v>
      </c>
      <c r="F188" s="205" t="s">
        <v>1692</v>
      </c>
      <c r="G188" s="206" t="s">
        <v>1</v>
      </c>
      <c r="H188" s="207">
        <v>1</v>
      </c>
      <c r="I188" s="208"/>
      <c r="J188" s="209">
        <f>ROUND(I188*H188,2)</f>
        <v>0</v>
      </c>
      <c r="K188" s="205" t="s">
        <v>1</v>
      </c>
      <c r="L188" s="41"/>
      <c r="M188" s="210" t="s">
        <v>1</v>
      </c>
      <c r="N188" s="211" t="s">
        <v>39</v>
      </c>
      <c r="O188" s="77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15" t="s">
        <v>397</v>
      </c>
      <c r="AT188" s="15" t="s">
        <v>134</v>
      </c>
      <c r="AU188" s="15" t="s">
        <v>78</v>
      </c>
      <c r="AY188" s="15" t="s">
        <v>130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5" t="s">
        <v>76</v>
      </c>
      <c r="BK188" s="214">
        <f>ROUND(I188*H188,2)</f>
        <v>0</v>
      </c>
      <c r="BL188" s="15" t="s">
        <v>397</v>
      </c>
      <c r="BM188" s="15" t="s">
        <v>1693</v>
      </c>
    </row>
    <row r="189" spans="2:47" s="1" customFormat="1" ht="12">
      <c r="B189" s="36"/>
      <c r="C189" s="37"/>
      <c r="D189" s="215" t="s">
        <v>141</v>
      </c>
      <c r="E189" s="37"/>
      <c r="F189" s="216" t="s">
        <v>1692</v>
      </c>
      <c r="G189" s="37"/>
      <c r="H189" s="37"/>
      <c r="I189" s="129"/>
      <c r="J189" s="37"/>
      <c r="K189" s="37"/>
      <c r="L189" s="41"/>
      <c r="M189" s="217"/>
      <c r="N189" s="77"/>
      <c r="O189" s="77"/>
      <c r="P189" s="77"/>
      <c r="Q189" s="77"/>
      <c r="R189" s="77"/>
      <c r="S189" s="77"/>
      <c r="T189" s="78"/>
      <c r="AT189" s="15" t="s">
        <v>141</v>
      </c>
      <c r="AU189" s="15" t="s">
        <v>78</v>
      </c>
    </row>
    <row r="190" spans="2:65" s="1" customFormat="1" ht="16.5" customHeight="1">
      <c r="B190" s="36"/>
      <c r="C190" s="203" t="s">
        <v>638</v>
      </c>
      <c r="D190" s="203" t="s">
        <v>134</v>
      </c>
      <c r="E190" s="204" t="s">
        <v>1694</v>
      </c>
      <c r="F190" s="205" t="s">
        <v>1695</v>
      </c>
      <c r="G190" s="206" t="s">
        <v>1</v>
      </c>
      <c r="H190" s="207">
        <v>1</v>
      </c>
      <c r="I190" s="208"/>
      <c r="J190" s="209">
        <f>ROUND(I190*H190,2)</f>
        <v>0</v>
      </c>
      <c r="K190" s="205" t="s">
        <v>1</v>
      </c>
      <c r="L190" s="41"/>
      <c r="M190" s="210" t="s">
        <v>1</v>
      </c>
      <c r="N190" s="211" t="s">
        <v>39</v>
      </c>
      <c r="O190" s="77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5" t="s">
        <v>397</v>
      </c>
      <c r="AT190" s="15" t="s">
        <v>134</v>
      </c>
      <c r="AU190" s="15" t="s">
        <v>78</v>
      </c>
      <c r="AY190" s="15" t="s">
        <v>130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5" t="s">
        <v>76</v>
      </c>
      <c r="BK190" s="214">
        <f>ROUND(I190*H190,2)</f>
        <v>0</v>
      </c>
      <c r="BL190" s="15" t="s">
        <v>397</v>
      </c>
      <c r="BM190" s="15" t="s">
        <v>1696</v>
      </c>
    </row>
    <row r="191" spans="2:47" s="1" customFormat="1" ht="12">
      <c r="B191" s="36"/>
      <c r="C191" s="37"/>
      <c r="D191" s="215" t="s">
        <v>141</v>
      </c>
      <c r="E191" s="37"/>
      <c r="F191" s="216" t="s">
        <v>1695</v>
      </c>
      <c r="G191" s="37"/>
      <c r="H191" s="37"/>
      <c r="I191" s="129"/>
      <c r="J191" s="37"/>
      <c r="K191" s="37"/>
      <c r="L191" s="41"/>
      <c r="M191" s="217"/>
      <c r="N191" s="77"/>
      <c r="O191" s="77"/>
      <c r="P191" s="77"/>
      <c r="Q191" s="77"/>
      <c r="R191" s="77"/>
      <c r="S191" s="77"/>
      <c r="T191" s="78"/>
      <c r="AT191" s="15" t="s">
        <v>141</v>
      </c>
      <c r="AU191" s="15" t="s">
        <v>78</v>
      </c>
    </row>
    <row r="192" spans="2:65" s="1" customFormat="1" ht="16.5" customHeight="1">
      <c r="B192" s="36"/>
      <c r="C192" s="203" t="s">
        <v>490</v>
      </c>
      <c r="D192" s="203" t="s">
        <v>134</v>
      </c>
      <c r="E192" s="204" t="s">
        <v>1697</v>
      </c>
      <c r="F192" s="205" t="s">
        <v>1698</v>
      </c>
      <c r="G192" s="206" t="s">
        <v>1</v>
      </c>
      <c r="H192" s="207">
        <v>15</v>
      </c>
      <c r="I192" s="208"/>
      <c r="J192" s="209">
        <f>ROUND(I192*H192,2)</f>
        <v>0</v>
      </c>
      <c r="K192" s="205" t="s">
        <v>1</v>
      </c>
      <c r="L192" s="41"/>
      <c r="M192" s="210" t="s">
        <v>1</v>
      </c>
      <c r="N192" s="211" t="s">
        <v>39</v>
      </c>
      <c r="O192" s="77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AR192" s="15" t="s">
        <v>397</v>
      </c>
      <c r="AT192" s="15" t="s">
        <v>134</v>
      </c>
      <c r="AU192" s="15" t="s">
        <v>78</v>
      </c>
      <c r="AY192" s="15" t="s">
        <v>130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5" t="s">
        <v>76</v>
      </c>
      <c r="BK192" s="214">
        <f>ROUND(I192*H192,2)</f>
        <v>0</v>
      </c>
      <c r="BL192" s="15" t="s">
        <v>397</v>
      </c>
      <c r="BM192" s="15" t="s">
        <v>1699</v>
      </c>
    </row>
    <row r="193" spans="2:47" s="1" customFormat="1" ht="12">
      <c r="B193" s="36"/>
      <c r="C193" s="37"/>
      <c r="D193" s="215" t="s">
        <v>141</v>
      </c>
      <c r="E193" s="37"/>
      <c r="F193" s="216" t="s">
        <v>1698</v>
      </c>
      <c r="G193" s="37"/>
      <c r="H193" s="37"/>
      <c r="I193" s="129"/>
      <c r="J193" s="37"/>
      <c r="K193" s="37"/>
      <c r="L193" s="41"/>
      <c r="M193" s="217"/>
      <c r="N193" s="77"/>
      <c r="O193" s="77"/>
      <c r="P193" s="77"/>
      <c r="Q193" s="77"/>
      <c r="R193" s="77"/>
      <c r="S193" s="77"/>
      <c r="T193" s="78"/>
      <c r="AT193" s="15" t="s">
        <v>141</v>
      </c>
      <c r="AU193" s="15" t="s">
        <v>78</v>
      </c>
    </row>
    <row r="194" spans="2:65" s="1" customFormat="1" ht="16.5" customHeight="1">
      <c r="B194" s="36"/>
      <c r="C194" s="203" t="s">
        <v>363</v>
      </c>
      <c r="D194" s="203" t="s">
        <v>134</v>
      </c>
      <c r="E194" s="204" t="s">
        <v>1700</v>
      </c>
      <c r="F194" s="205" t="s">
        <v>1701</v>
      </c>
      <c r="G194" s="206" t="s">
        <v>1</v>
      </c>
      <c r="H194" s="207">
        <v>15</v>
      </c>
      <c r="I194" s="208"/>
      <c r="J194" s="209">
        <f>ROUND(I194*H194,2)</f>
        <v>0</v>
      </c>
      <c r="K194" s="205" t="s">
        <v>1</v>
      </c>
      <c r="L194" s="41"/>
      <c r="M194" s="210" t="s">
        <v>1</v>
      </c>
      <c r="N194" s="211" t="s">
        <v>39</v>
      </c>
      <c r="O194" s="77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5" t="s">
        <v>397</v>
      </c>
      <c r="AT194" s="15" t="s">
        <v>134</v>
      </c>
      <c r="AU194" s="15" t="s">
        <v>78</v>
      </c>
      <c r="AY194" s="15" t="s">
        <v>130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5" t="s">
        <v>76</v>
      </c>
      <c r="BK194" s="214">
        <f>ROUND(I194*H194,2)</f>
        <v>0</v>
      </c>
      <c r="BL194" s="15" t="s">
        <v>397</v>
      </c>
      <c r="BM194" s="15" t="s">
        <v>1702</v>
      </c>
    </row>
    <row r="195" spans="2:47" s="1" customFormat="1" ht="12">
      <c r="B195" s="36"/>
      <c r="C195" s="37"/>
      <c r="D195" s="215" t="s">
        <v>141</v>
      </c>
      <c r="E195" s="37"/>
      <c r="F195" s="216" t="s">
        <v>1701</v>
      </c>
      <c r="G195" s="37"/>
      <c r="H195" s="37"/>
      <c r="I195" s="129"/>
      <c r="J195" s="37"/>
      <c r="K195" s="37"/>
      <c r="L195" s="41"/>
      <c r="M195" s="217"/>
      <c r="N195" s="77"/>
      <c r="O195" s="77"/>
      <c r="P195" s="77"/>
      <c r="Q195" s="77"/>
      <c r="R195" s="77"/>
      <c r="S195" s="77"/>
      <c r="T195" s="78"/>
      <c r="AT195" s="15" t="s">
        <v>141</v>
      </c>
      <c r="AU195" s="15" t="s">
        <v>78</v>
      </c>
    </row>
    <row r="196" spans="2:63" s="10" customFormat="1" ht="22.8" customHeight="1">
      <c r="B196" s="187"/>
      <c r="C196" s="188"/>
      <c r="D196" s="189" t="s">
        <v>67</v>
      </c>
      <c r="E196" s="201" t="s">
        <v>1703</v>
      </c>
      <c r="F196" s="201" t="s">
        <v>1704</v>
      </c>
      <c r="G196" s="188"/>
      <c r="H196" s="188"/>
      <c r="I196" s="191"/>
      <c r="J196" s="202">
        <f>BK196</f>
        <v>0</v>
      </c>
      <c r="K196" s="188"/>
      <c r="L196" s="193"/>
      <c r="M196" s="194"/>
      <c r="N196" s="195"/>
      <c r="O196" s="195"/>
      <c r="P196" s="196">
        <f>SUM(P197:P208)</f>
        <v>0</v>
      </c>
      <c r="Q196" s="195"/>
      <c r="R196" s="196">
        <f>SUM(R197:R208)</f>
        <v>0</v>
      </c>
      <c r="S196" s="195"/>
      <c r="T196" s="197">
        <f>SUM(T197:T208)</f>
        <v>0</v>
      </c>
      <c r="AR196" s="198" t="s">
        <v>76</v>
      </c>
      <c r="AT196" s="199" t="s">
        <v>67</v>
      </c>
      <c r="AU196" s="199" t="s">
        <v>76</v>
      </c>
      <c r="AY196" s="198" t="s">
        <v>130</v>
      </c>
      <c r="BK196" s="200">
        <f>SUM(BK197:BK208)</f>
        <v>0</v>
      </c>
    </row>
    <row r="197" spans="2:65" s="1" customFormat="1" ht="16.5" customHeight="1">
      <c r="B197" s="36"/>
      <c r="C197" s="203" t="s">
        <v>643</v>
      </c>
      <c r="D197" s="203" t="s">
        <v>134</v>
      </c>
      <c r="E197" s="204" t="s">
        <v>1705</v>
      </c>
      <c r="F197" s="205" t="s">
        <v>1706</v>
      </c>
      <c r="G197" s="206" t="s">
        <v>1</v>
      </c>
      <c r="H197" s="207">
        <v>1</v>
      </c>
      <c r="I197" s="208"/>
      <c r="J197" s="209">
        <f>ROUND(I197*H197,2)</f>
        <v>0</v>
      </c>
      <c r="K197" s="205" t="s">
        <v>1</v>
      </c>
      <c r="L197" s="41"/>
      <c r="M197" s="210" t="s">
        <v>1</v>
      </c>
      <c r="N197" s="211" t="s">
        <v>39</v>
      </c>
      <c r="O197" s="77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AR197" s="15" t="s">
        <v>397</v>
      </c>
      <c r="AT197" s="15" t="s">
        <v>134</v>
      </c>
      <c r="AU197" s="15" t="s">
        <v>78</v>
      </c>
      <c r="AY197" s="15" t="s">
        <v>130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5" t="s">
        <v>76</v>
      </c>
      <c r="BK197" s="214">
        <f>ROUND(I197*H197,2)</f>
        <v>0</v>
      </c>
      <c r="BL197" s="15" t="s">
        <v>397</v>
      </c>
      <c r="BM197" s="15" t="s">
        <v>1707</v>
      </c>
    </row>
    <row r="198" spans="2:47" s="1" customFormat="1" ht="12">
      <c r="B198" s="36"/>
      <c r="C198" s="37"/>
      <c r="D198" s="215" t="s">
        <v>141</v>
      </c>
      <c r="E198" s="37"/>
      <c r="F198" s="216" t="s">
        <v>1706</v>
      </c>
      <c r="G198" s="37"/>
      <c r="H198" s="37"/>
      <c r="I198" s="129"/>
      <c r="J198" s="37"/>
      <c r="K198" s="37"/>
      <c r="L198" s="41"/>
      <c r="M198" s="217"/>
      <c r="N198" s="77"/>
      <c r="O198" s="77"/>
      <c r="P198" s="77"/>
      <c r="Q198" s="77"/>
      <c r="R198" s="77"/>
      <c r="S198" s="77"/>
      <c r="T198" s="78"/>
      <c r="AT198" s="15" t="s">
        <v>141</v>
      </c>
      <c r="AU198" s="15" t="s">
        <v>78</v>
      </c>
    </row>
    <row r="199" spans="2:65" s="1" customFormat="1" ht="16.5" customHeight="1">
      <c r="B199" s="36"/>
      <c r="C199" s="203" t="s">
        <v>648</v>
      </c>
      <c r="D199" s="203" t="s">
        <v>134</v>
      </c>
      <c r="E199" s="204" t="s">
        <v>1708</v>
      </c>
      <c r="F199" s="205" t="s">
        <v>1709</v>
      </c>
      <c r="G199" s="206" t="s">
        <v>1</v>
      </c>
      <c r="H199" s="207">
        <v>1</v>
      </c>
      <c r="I199" s="208"/>
      <c r="J199" s="209">
        <f>ROUND(I199*H199,2)</f>
        <v>0</v>
      </c>
      <c r="K199" s="205" t="s">
        <v>1</v>
      </c>
      <c r="L199" s="41"/>
      <c r="M199" s="210" t="s">
        <v>1</v>
      </c>
      <c r="N199" s="211" t="s">
        <v>39</v>
      </c>
      <c r="O199" s="77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15" t="s">
        <v>397</v>
      </c>
      <c r="AT199" s="15" t="s">
        <v>134</v>
      </c>
      <c r="AU199" s="15" t="s">
        <v>78</v>
      </c>
      <c r="AY199" s="15" t="s">
        <v>130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5" t="s">
        <v>76</v>
      </c>
      <c r="BK199" s="214">
        <f>ROUND(I199*H199,2)</f>
        <v>0</v>
      </c>
      <c r="BL199" s="15" t="s">
        <v>397</v>
      </c>
      <c r="BM199" s="15" t="s">
        <v>1710</v>
      </c>
    </row>
    <row r="200" spans="2:47" s="1" customFormat="1" ht="12">
      <c r="B200" s="36"/>
      <c r="C200" s="37"/>
      <c r="D200" s="215" t="s">
        <v>141</v>
      </c>
      <c r="E200" s="37"/>
      <c r="F200" s="216" t="s">
        <v>1709</v>
      </c>
      <c r="G200" s="37"/>
      <c r="H200" s="37"/>
      <c r="I200" s="129"/>
      <c r="J200" s="37"/>
      <c r="K200" s="37"/>
      <c r="L200" s="41"/>
      <c r="M200" s="217"/>
      <c r="N200" s="77"/>
      <c r="O200" s="77"/>
      <c r="P200" s="77"/>
      <c r="Q200" s="77"/>
      <c r="R200" s="77"/>
      <c r="S200" s="77"/>
      <c r="T200" s="78"/>
      <c r="AT200" s="15" t="s">
        <v>141</v>
      </c>
      <c r="AU200" s="15" t="s">
        <v>78</v>
      </c>
    </row>
    <row r="201" spans="2:65" s="1" customFormat="1" ht="16.5" customHeight="1">
      <c r="B201" s="36"/>
      <c r="C201" s="203" t="s">
        <v>653</v>
      </c>
      <c r="D201" s="203" t="s">
        <v>134</v>
      </c>
      <c r="E201" s="204" t="s">
        <v>1711</v>
      </c>
      <c r="F201" s="205" t="s">
        <v>1712</v>
      </c>
      <c r="G201" s="206" t="s">
        <v>1</v>
      </c>
      <c r="H201" s="207">
        <v>1</v>
      </c>
      <c r="I201" s="208"/>
      <c r="J201" s="209">
        <f>ROUND(I201*H201,2)</f>
        <v>0</v>
      </c>
      <c r="K201" s="205" t="s">
        <v>1</v>
      </c>
      <c r="L201" s="41"/>
      <c r="M201" s="210" t="s">
        <v>1</v>
      </c>
      <c r="N201" s="211" t="s">
        <v>39</v>
      </c>
      <c r="O201" s="77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5" t="s">
        <v>397</v>
      </c>
      <c r="AT201" s="15" t="s">
        <v>134</v>
      </c>
      <c r="AU201" s="15" t="s">
        <v>78</v>
      </c>
      <c r="AY201" s="15" t="s">
        <v>130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5" t="s">
        <v>76</v>
      </c>
      <c r="BK201" s="214">
        <f>ROUND(I201*H201,2)</f>
        <v>0</v>
      </c>
      <c r="BL201" s="15" t="s">
        <v>397</v>
      </c>
      <c r="BM201" s="15" t="s">
        <v>1713</v>
      </c>
    </row>
    <row r="202" spans="2:47" s="1" customFormat="1" ht="12">
      <c r="B202" s="36"/>
      <c r="C202" s="37"/>
      <c r="D202" s="215" t="s">
        <v>141</v>
      </c>
      <c r="E202" s="37"/>
      <c r="F202" s="216" t="s">
        <v>1712</v>
      </c>
      <c r="G202" s="37"/>
      <c r="H202" s="37"/>
      <c r="I202" s="129"/>
      <c r="J202" s="37"/>
      <c r="K202" s="37"/>
      <c r="L202" s="41"/>
      <c r="M202" s="217"/>
      <c r="N202" s="77"/>
      <c r="O202" s="77"/>
      <c r="P202" s="77"/>
      <c r="Q202" s="77"/>
      <c r="R202" s="77"/>
      <c r="S202" s="77"/>
      <c r="T202" s="78"/>
      <c r="AT202" s="15" t="s">
        <v>141</v>
      </c>
      <c r="AU202" s="15" t="s">
        <v>78</v>
      </c>
    </row>
    <row r="203" spans="2:65" s="1" customFormat="1" ht="16.5" customHeight="1">
      <c r="B203" s="36"/>
      <c r="C203" s="203" t="s">
        <v>666</v>
      </c>
      <c r="D203" s="203" t="s">
        <v>134</v>
      </c>
      <c r="E203" s="204" t="s">
        <v>1714</v>
      </c>
      <c r="F203" s="205" t="s">
        <v>1715</v>
      </c>
      <c r="G203" s="206" t="s">
        <v>1</v>
      </c>
      <c r="H203" s="207">
        <v>1</v>
      </c>
      <c r="I203" s="208"/>
      <c r="J203" s="209">
        <f>ROUND(I203*H203,2)</f>
        <v>0</v>
      </c>
      <c r="K203" s="205" t="s">
        <v>1</v>
      </c>
      <c r="L203" s="41"/>
      <c r="M203" s="210" t="s">
        <v>1</v>
      </c>
      <c r="N203" s="211" t="s">
        <v>39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397</v>
      </c>
      <c r="AT203" s="15" t="s">
        <v>134</v>
      </c>
      <c r="AU203" s="15" t="s">
        <v>78</v>
      </c>
      <c r="AY203" s="15" t="s">
        <v>130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76</v>
      </c>
      <c r="BK203" s="214">
        <f>ROUND(I203*H203,2)</f>
        <v>0</v>
      </c>
      <c r="BL203" s="15" t="s">
        <v>397</v>
      </c>
      <c r="BM203" s="15" t="s">
        <v>1716</v>
      </c>
    </row>
    <row r="204" spans="2:47" s="1" customFormat="1" ht="12">
      <c r="B204" s="36"/>
      <c r="C204" s="37"/>
      <c r="D204" s="215" t="s">
        <v>141</v>
      </c>
      <c r="E204" s="37"/>
      <c r="F204" s="216" t="s">
        <v>1715</v>
      </c>
      <c r="G204" s="37"/>
      <c r="H204" s="37"/>
      <c r="I204" s="129"/>
      <c r="J204" s="37"/>
      <c r="K204" s="37"/>
      <c r="L204" s="41"/>
      <c r="M204" s="217"/>
      <c r="N204" s="77"/>
      <c r="O204" s="77"/>
      <c r="P204" s="77"/>
      <c r="Q204" s="77"/>
      <c r="R204" s="77"/>
      <c r="S204" s="77"/>
      <c r="T204" s="78"/>
      <c r="AT204" s="15" t="s">
        <v>141</v>
      </c>
      <c r="AU204" s="15" t="s">
        <v>78</v>
      </c>
    </row>
    <row r="205" spans="2:65" s="1" customFormat="1" ht="16.5" customHeight="1">
      <c r="B205" s="36"/>
      <c r="C205" s="203" t="s">
        <v>660</v>
      </c>
      <c r="D205" s="203" t="s">
        <v>134</v>
      </c>
      <c r="E205" s="204" t="s">
        <v>1717</v>
      </c>
      <c r="F205" s="205" t="s">
        <v>1718</v>
      </c>
      <c r="G205" s="206" t="s">
        <v>1</v>
      </c>
      <c r="H205" s="207">
        <v>1</v>
      </c>
      <c r="I205" s="208"/>
      <c r="J205" s="209">
        <f>ROUND(I205*H205,2)</f>
        <v>0</v>
      </c>
      <c r="K205" s="205" t="s">
        <v>1</v>
      </c>
      <c r="L205" s="41"/>
      <c r="M205" s="210" t="s">
        <v>1</v>
      </c>
      <c r="N205" s="211" t="s">
        <v>39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397</v>
      </c>
      <c r="AT205" s="15" t="s">
        <v>134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1719</v>
      </c>
    </row>
    <row r="206" spans="2:47" s="1" customFormat="1" ht="12">
      <c r="B206" s="36"/>
      <c r="C206" s="37"/>
      <c r="D206" s="215" t="s">
        <v>141</v>
      </c>
      <c r="E206" s="37"/>
      <c r="F206" s="216" t="s">
        <v>1718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pans="2:65" s="1" customFormat="1" ht="16.5" customHeight="1">
      <c r="B207" s="36"/>
      <c r="C207" s="203" t="s">
        <v>671</v>
      </c>
      <c r="D207" s="203" t="s">
        <v>134</v>
      </c>
      <c r="E207" s="204" t="s">
        <v>1720</v>
      </c>
      <c r="F207" s="205" t="s">
        <v>1721</v>
      </c>
      <c r="G207" s="206" t="s">
        <v>1</v>
      </c>
      <c r="H207" s="207">
        <v>1</v>
      </c>
      <c r="I207" s="208"/>
      <c r="J207" s="209">
        <f>ROUND(I207*H207,2)</f>
        <v>0</v>
      </c>
      <c r="K207" s="205" t="s">
        <v>1</v>
      </c>
      <c r="L207" s="41"/>
      <c r="M207" s="210" t="s">
        <v>1</v>
      </c>
      <c r="N207" s="211" t="s">
        <v>39</v>
      </c>
      <c r="O207" s="77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5" t="s">
        <v>397</v>
      </c>
      <c r="AT207" s="15" t="s">
        <v>134</v>
      </c>
      <c r="AU207" s="15" t="s">
        <v>78</v>
      </c>
      <c r="AY207" s="15" t="s">
        <v>130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397</v>
      </c>
      <c r="BM207" s="15" t="s">
        <v>1722</v>
      </c>
    </row>
    <row r="208" spans="2:47" s="1" customFormat="1" ht="12">
      <c r="B208" s="36"/>
      <c r="C208" s="37"/>
      <c r="D208" s="215" t="s">
        <v>141</v>
      </c>
      <c r="E208" s="37"/>
      <c r="F208" s="216" t="s">
        <v>1721</v>
      </c>
      <c r="G208" s="37"/>
      <c r="H208" s="37"/>
      <c r="I208" s="129"/>
      <c r="J208" s="37"/>
      <c r="K208" s="37"/>
      <c r="L208" s="41"/>
      <c r="M208" s="217"/>
      <c r="N208" s="77"/>
      <c r="O208" s="77"/>
      <c r="P208" s="77"/>
      <c r="Q208" s="77"/>
      <c r="R208" s="77"/>
      <c r="S208" s="77"/>
      <c r="T208" s="78"/>
      <c r="AT208" s="15" t="s">
        <v>141</v>
      </c>
      <c r="AU208" s="15" t="s">
        <v>78</v>
      </c>
    </row>
    <row r="209" spans="2:63" s="10" customFormat="1" ht="22.8" customHeight="1">
      <c r="B209" s="187"/>
      <c r="C209" s="188"/>
      <c r="D209" s="189" t="s">
        <v>67</v>
      </c>
      <c r="E209" s="201" t="s">
        <v>598</v>
      </c>
      <c r="F209" s="201" t="s">
        <v>599</v>
      </c>
      <c r="G209" s="188"/>
      <c r="H209" s="188"/>
      <c r="I209" s="191"/>
      <c r="J209" s="202">
        <f>BK209</f>
        <v>0</v>
      </c>
      <c r="K209" s="188"/>
      <c r="L209" s="193"/>
      <c r="M209" s="194"/>
      <c r="N209" s="195"/>
      <c r="O209" s="195"/>
      <c r="P209" s="196">
        <f>SUM(P210:P243)</f>
        <v>0</v>
      </c>
      <c r="Q209" s="195"/>
      <c r="R209" s="196">
        <f>SUM(R210:R243)</f>
        <v>0.15895104999999998</v>
      </c>
      <c r="S209" s="195"/>
      <c r="T209" s="197">
        <f>SUM(T210:T243)</f>
        <v>0.062285999999999994</v>
      </c>
      <c r="AR209" s="198" t="s">
        <v>78</v>
      </c>
      <c r="AT209" s="199" t="s">
        <v>67</v>
      </c>
      <c r="AU209" s="199" t="s">
        <v>76</v>
      </c>
      <c r="AY209" s="198" t="s">
        <v>130</v>
      </c>
      <c r="BK209" s="200">
        <f>SUM(BK210:BK243)</f>
        <v>0</v>
      </c>
    </row>
    <row r="210" spans="2:65" s="1" customFormat="1" ht="16.5" customHeight="1">
      <c r="B210" s="36"/>
      <c r="C210" s="203" t="s">
        <v>397</v>
      </c>
      <c r="D210" s="203" t="s">
        <v>134</v>
      </c>
      <c r="E210" s="204" t="s">
        <v>1543</v>
      </c>
      <c r="F210" s="205" t="s">
        <v>1544</v>
      </c>
      <c r="G210" s="206" t="s">
        <v>186</v>
      </c>
      <c r="H210" s="207">
        <v>18.95</v>
      </c>
      <c r="I210" s="208"/>
      <c r="J210" s="209">
        <f>ROUND(I210*H210,2)</f>
        <v>0</v>
      </c>
      <c r="K210" s="205" t="s">
        <v>138</v>
      </c>
      <c r="L210" s="41"/>
      <c r="M210" s="210" t="s">
        <v>1</v>
      </c>
      <c r="N210" s="211" t="s">
        <v>39</v>
      </c>
      <c r="O210" s="77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AR210" s="15" t="s">
        <v>397</v>
      </c>
      <c r="AT210" s="15" t="s">
        <v>134</v>
      </c>
      <c r="AU210" s="15" t="s">
        <v>78</v>
      </c>
      <c r="AY210" s="15" t="s">
        <v>130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76</v>
      </c>
      <c r="BK210" s="214">
        <f>ROUND(I210*H210,2)</f>
        <v>0</v>
      </c>
      <c r="BL210" s="15" t="s">
        <v>397</v>
      </c>
      <c r="BM210" s="15" t="s">
        <v>1723</v>
      </c>
    </row>
    <row r="211" spans="2:47" s="1" customFormat="1" ht="12">
      <c r="B211" s="36"/>
      <c r="C211" s="37"/>
      <c r="D211" s="215" t="s">
        <v>141</v>
      </c>
      <c r="E211" s="37"/>
      <c r="F211" s="216" t="s">
        <v>1546</v>
      </c>
      <c r="G211" s="37"/>
      <c r="H211" s="37"/>
      <c r="I211" s="129"/>
      <c r="J211" s="37"/>
      <c r="K211" s="37"/>
      <c r="L211" s="41"/>
      <c r="M211" s="217"/>
      <c r="N211" s="77"/>
      <c r="O211" s="77"/>
      <c r="P211" s="77"/>
      <c r="Q211" s="77"/>
      <c r="R211" s="77"/>
      <c r="S211" s="77"/>
      <c r="T211" s="78"/>
      <c r="AT211" s="15" t="s">
        <v>141</v>
      </c>
      <c r="AU211" s="15" t="s">
        <v>78</v>
      </c>
    </row>
    <row r="212" spans="2:65" s="1" customFormat="1" ht="16.5" customHeight="1">
      <c r="B212" s="36"/>
      <c r="C212" s="203" t="s">
        <v>229</v>
      </c>
      <c r="D212" s="203" t="s">
        <v>134</v>
      </c>
      <c r="E212" s="204" t="s">
        <v>607</v>
      </c>
      <c r="F212" s="205" t="s">
        <v>608</v>
      </c>
      <c r="G212" s="206" t="s">
        <v>186</v>
      </c>
      <c r="H212" s="207">
        <v>18.95</v>
      </c>
      <c r="I212" s="208"/>
      <c r="J212" s="209">
        <f>ROUND(I212*H212,2)</f>
        <v>0</v>
      </c>
      <c r="K212" s="205" t="s">
        <v>138</v>
      </c>
      <c r="L212" s="41"/>
      <c r="M212" s="210" t="s">
        <v>1</v>
      </c>
      <c r="N212" s="211" t="s">
        <v>39</v>
      </c>
      <c r="O212" s="77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5" t="s">
        <v>397</v>
      </c>
      <c r="AT212" s="15" t="s">
        <v>134</v>
      </c>
      <c r="AU212" s="15" t="s">
        <v>78</v>
      </c>
      <c r="AY212" s="15" t="s">
        <v>130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76</v>
      </c>
      <c r="BK212" s="214">
        <f>ROUND(I212*H212,2)</f>
        <v>0</v>
      </c>
      <c r="BL212" s="15" t="s">
        <v>397</v>
      </c>
      <c r="BM212" s="15" t="s">
        <v>1724</v>
      </c>
    </row>
    <row r="213" spans="2:47" s="1" customFormat="1" ht="12">
      <c r="B213" s="36"/>
      <c r="C213" s="37"/>
      <c r="D213" s="215" t="s">
        <v>141</v>
      </c>
      <c r="E213" s="37"/>
      <c r="F213" s="216" t="s">
        <v>610</v>
      </c>
      <c r="G213" s="37"/>
      <c r="H213" s="37"/>
      <c r="I213" s="129"/>
      <c r="J213" s="37"/>
      <c r="K213" s="37"/>
      <c r="L213" s="41"/>
      <c r="M213" s="217"/>
      <c r="N213" s="77"/>
      <c r="O213" s="77"/>
      <c r="P213" s="77"/>
      <c r="Q213" s="77"/>
      <c r="R213" s="77"/>
      <c r="S213" s="77"/>
      <c r="T213" s="78"/>
      <c r="AT213" s="15" t="s">
        <v>141</v>
      </c>
      <c r="AU213" s="15" t="s">
        <v>78</v>
      </c>
    </row>
    <row r="214" spans="2:65" s="1" customFormat="1" ht="16.5" customHeight="1">
      <c r="B214" s="36"/>
      <c r="C214" s="203" t="s">
        <v>236</v>
      </c>
      <c r="D214" s="203" t="s">
        <v>134</v>
      </c>
      <c r="E214" s="204" t="s">
        <v>612</v>
      </c>
      <c r="F214" s="205" t="s">
        <v>613</v>
      </c>
      <c r="G214" s="206" t="s">
        <v>186</v>
      </c>
      <c r="H214" s="207">
        <v>18.95</v>
      </c>
      <c r="I214" s="208"/>
      <c r="J214" s="209">
        <f>ROUND(I214*H214,2)</f>
        <v>0</v>
      </c>
      <c r="K214" s="205" t="s">
        <v>138</v>
      </c>
      <c r="L214" s="41"/>
      <c r="M214" s="210" t="s">
        <v>1</v>
      </c>
      <c r="N214" s="211" t="s">
        <v>39</v>
      </c>
      <c r="O214" s="77"/>
      <c r="P214" s="212">
        <f>O214*H214</f>
        <v>0</v>
      </c>
      <c r="Q214" s="212">
        <v>3E-05</v>
      </c>
      <c r="R214" s="212">
        <f>Q214*H214</f>
        <v>0.0005685</v>
      </c>
      <c r="S214" s="212">
        <v>0</v>
      </c>
      <c r="T214" s="213">
        <f>S214*H214</f>
        <v>0</v>
      </c>
      <c r="AR214" s="15" t="s">
        <v>397</v>
      </c>
      <c r="AT214" s="15" t="s">
        <v>134</v>
      </c>
      <c r="AU214" s="15" t="s">
        <v>78</v>
      </c>
      <c r="AY214" s="15" t="s">
        <v>130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5" t="s">
        <v>76</v>
      </c>
      <c r="BK214" s="214">
        <f>ROUND(I214*H214,2)</f>
        <v>0</v>
      </c>
      <c r="BL214" s="15" t="s">
        <v>397</v>
      </c>
      <c r="BM214" s="15" t="s">
        <v>1725</v>
      </c>
    </row>
    <row r="215" spans="2:47" s="1" customFormat="1" ht="12">
      <c r="B215" s="36"/>
      <c r="C215" s="37"/>
      <c r="D215" s="215" t="s">
        <v>141</v>
      </c>
      <c r="E215" s="37"/>
      <c r="F215" s="216" t="s">
        <v>615</v>
      </c>
      <c r="G215" s="37"/>
      <c r="H215" s="37"/>
      <c r="I215" s="129"/>
      <c r="J215" s="37"/>
      <c r="K215" s="37"/>
      <c r="L215" s="41"/>
      <c r="M215" s="217"/>
      <c r="N215" s="77"/>
      <c r="O215" s="77"/>
      <c r="P215" s="77"/>
      <c r="Q215" s="77"/>
      <c r="R215" s="77"/>
      <c r="S215" s="77"/>
      <c r="T215" s="78"/>
      <c r="AT215" s="15" t="s">
        <v>141</v>
      </c>
      <c r="AU215" s="15" t="s">
        <v>78</v>
      </c>
    </row>
    <row r="216" spans="2:65" s="1" customFormat="1" ht="16.5" customHeight="1">
      <c r="B216" s="36"/>
      <c r="C216" s="203" t="s">
        <v>255</v>
      </c>
      <c r="D216" s="203" t="s">
        <v>134</v>
      </c>
      <c r="E216" s="204" t="s">
        <v>1549</v>
      </c>
      <c r="F216" s="205" t="s">
        <v>1550</v>
      </c>
      <c r="G216" s="206" t="s">
        <v>186</v>
      </c>
      <c r="H216" s="207">
        <v>18.95</v>
      </c>
      <c r="I216" s="208"/>
      <c r="J216" s="209">
        <f>ROUND(I216*H216,2)</f>
        <v>0</v>
      </c>
      <c r="K216" s="205" t="s">
        <v>138</v>
      </c>
      <c r="L216" s="41"/>
      <c r="M216" s="210" t="s">
        <v>1</v>
      </c>
      <c r="N216" s="211" t="s">
        <v>39</v>
      </c>
      <c r="O216" s="77"/>
      <c r="P216" s="212">
        <f>O216*H216</f>
        <v>0</v>
      </c>
      <c r="Q216" s="212">
        <v>0.00455</v>
      </c>
      <c r="R216" s="212">
        <f>Q216*H216</f>
        <v>0.08622250000000001</v>
      </c>
      <c r="S216" s="212">
        <v>0</v>
      </c>
      <c r="T216" s="213">
        <f>S216*H216</f>
        <v>0</v>
      </c>
      <c r="AR216" s="15" t="s">
        <v>397</v>
      </c>
      <c r="AT216" s="15" t="s">
        <v>134</v>
      </c>
      <c r="AU216" s="15" t="s">
        <v>78</v>
      </c>
      <c r="AY216" s="15" t="s">
        <v>130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5" t="s">
        <v>76</v>
      </c>
      <c r="BK216" s="214">
        <f>ROUND(I216*H216,2)</f>
        <v>0</v>
      </c>
      <c r="BL216" s="15" t="s">
        <v>397</v>
      </c>
      <c r="BM216" s="15" t="s">
        <v>1726</v>
      </c>
    </row>
    <row r="217" spans="2:47" s="1" customFormat="1" ht="12">
      <c r="B217" s="36"/>
      <c r="C217" s="37"/>
      <c r="D217" s="215" t="s">
        <v>141</v>
      </c>
      <c r="E217" s="37"/>
      <c r="F217" s="216" t="s">
        <v>1552</v>
      </c>
      <c r="G217" s="37"/>
      <c r="H217" s="37"/>
      <c r="I217" s="129"/>
      <c r="J217" s="37"/>
      <c r="K217" s="37"/>
      <c r="L217" s="41"/>
      <c r="M217" s="217"/>
      <c r="N217" s="77"/>
      <c r="O217" s="77"/>
      <c r="P217" s="77"/>
      <c r="Q217" s="77"/>
      <c r="R217" s="77"/>
      <c r="S217" s="77"/>
      <c r="T217" s="78"/>
      <c r="AT217" s="15" t="s">
        <v>141</v>
      </c>
      <c r="AU217" s="15" t="s">
        <v>78</v>
      </c>
    </row>
    <row r="218" spans="2:65" s="1" customFormat="1" ht="16.5" customHeight="1">
      <c r="B218" s="36"/>
      <c r="C218" s="203" t="s">
        <v>344</v>
      </c>
      <c r="D218" s="203" t="s">
        <v>134</v>
      </c>
      <c r="E218" s="204" t="s">
        <v>904</v>
      </c>
      <c r="F218" s="205" t="s">
        <v>905</v>
      </c>
      <c r="G218" s="206" t="s">
        <v>186</v>
      </c>
      <c r="H218" s="207">
        <v>18.95</v>
      </c>
      <c r="I218" s="208"/>
      <c r="J218" s="209">
        <f>ROUND(I218*H218,2)</f>
        <v>0</v>
      </c>
      <c r="K218" s="205" t="s">
        <v>138</v>
      </c>
      <c r="L218" s="41"/>
      <c r="M218" s="210" t="s">
        <v>1</v>
      </c>
      <c r="N218" s="211" t="s">
        <v>39</v>
      </c>
      <c r="O218" s="77"/>
      <c r="P218" s="212">
        <f>O218*H218</f>
        <v>0</v>
      </c>
      <c r="Q218" s="212">
        <v>0</v>
      </c>
      <c r="R218" s="212">
        <f>Q218*H218</f>
        <v>0</v>
      </c>
      <c r="S218" s="212">
        <v>0.003</v>
      </c>
      <c r="T218" s="213">
        <f>S218*H218</f>
        <v>0.05685</v>
      </c>
      <c r="AR218" s="15" t="s">
        <v>397</v>
      </c>
      <c r="AT218" s="15" t="s">
        <v>134</v>
      </c>
      <c r="AU218" s="15" t="s">
        <v>78</v>
      </c>
      <c r="AY218" s="15" t="s">
        <v>130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5" t="s">
        <v>76</v>
      </c>
      <c r="BK218" s="214">
        <f>ROUND(I218*H218,2)</f>
        <v>0</v>
      </c>
      <c r="BL218" s="15" t="s">
        <v>397</v>
      </c>
      <c r="BM218" s="15" t="s">
        <v>1727</v>
      </c>
    </row>
    <row r="219" spans="2:47" s="1" customFormat="1" ht="12">
      <c r="B219" s="36"/>
      <c r="C219" s="37"/>
      <c r="D219" s="215" t="s">
        <v>141</v>
      </c>
      <c r="E219" s="37"/>
      <c r="F219" s="216" t="s">
        <v>907</v>
      </c>
      <c r="G219" s="37"/>
      <c r="H219" s="37"/>
      <c r="I219" s="129"/>
      <c r="J219" s="37"/>
      <c r="K219" s="37"/>
      <c r="L219" s="41"/>
      <c r="M219" s="217"/>
      <c r="N219" s="77"/>
      <c r="O219" s="77"/>
      <c r="P219" s="77"/>
      <c r="Q219" s="77"/>
      <c r="R219" s="77"/>
      <c r="S219" s="77"/>
      <c r="T219" s="78"/>
      <c r="AT219" s="15" t="s">
        <v>141</v>
      </c>
      <c r="AU219" s="15" t="s">
        <v>78</v>
      </c>
    </row>
    <row r="220" spans="2:51" s="11" customFormat="1" ht="12">
      <c r="B220" s="231"/>
      <c r="C220" s="232"/>
      <c r="D220" s="215" t="s">
        <v>189</v>
      </c>
      <c r="E220" s="233" t="s">
        <v>1</v>
      </c>
      <c r="F220" s="234" t="s">
        <v>1728</v>
      </c>
      <c r="G220" s="232"/>
      <c r="H220" s="235">
        <v>18.95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189</v>
      </c>
      <c r="AU220" s="241" t="s">
        <v>78</v>
      </c>
      <c r="AV220" s="11" t="s">
        <v>78</v>
      </c>
      <c r="AW220" s="11" t="s">
        <v>31</v>
      </c>
      <c r="AX220" s="11" t="s">
        <v>76</v>
      </c>
      <c r="AY220" s="241" t="s">
        <v>130</v>
      </c>
    </row>
    <row r="221" spans="2:65" s="1" customFormat="1" ht="16.5" customHeight="1">
      <c r="B221" s="36"/>
      <c r="C221" s="203" t="s">
        <v>261</v>
      </c>
      <c r="D221" s="203" t="s">
        <v>134</v>
      </c>
      <c r="E221" s="204" t="s">
        <v>1287</v>
      </c>
      <c r="F221" s="205" t="s">
        <v>1288</v>
      </c>
      <c r="G221" s="206" t="s">
        <v>186</v>
      </c>
      <c r="H221" s="207">
        <v>18.95</v>
      </c>
      <c r="I221" s="208"/>
      <c r="J221" s="209">
        <f>ROUND(I221*H221,2)</f>
        <v>0</v>
      </c>
      <c r="K221" s="205" t="s">
        <v>138</v>
      </c>
      <c r="L221" s="41"/>
      <c r="M221" s="210" t="s">
        <v>1</v>
      </c>
      <c r="N221" s="211" t="s">
        <v>39</v>
      </c>
      <c r="O221" s="77"/>
      <c r="P221" s="212">
        <f>O221*H221</f>
        <v>0</v>
      </c>
      <c r="Q221" s="212">
        <v>0.0003</v>
      </c>
      <c r="R221" s="212">
        <f>Q221*H221</f>
        <v>0.005684999999999999</v>
      </c>
      <c r="S221" s="212">
        <v>0</v>
      </c>
      <c r="T221" s="213">
        <f>S221*H221</f>
        <v>0</v>
      </c>
      <c r="AR221" s="15" t="s">
        <v>397</v>
      </c>
      <c r="AT221" s="15" t="s">
        <v>134</v>
      </c>
      <c r="AU221" s="15" t="s">
        <v>78</v>
      </c>
      <c r="AY221" s="15" t="s">
        <v>130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5" t="s">
        <v>76</v>
      </c>
      <c r="BK221" s="214">
        <f>ROUND(I221*H221,2)</f>
        <v>0</v>
      </c>
      <c r="BL221" s="15" t="s">
        <v>397</v>
      </c>
      <c r="BM221" s="15" t="s">
        <v>1729</v>
      </c>
    </row>
    <row r="222" spans="2:47" s="1" customFormat="1" ht="12">
      <c r="B222" s="36"/>
      <c r="C222" s="37"/>
      <c r="D222" s="215" t="s">
        <v>141</v>
      </c>
      <c r="E222" s="37"/>
      <c r="F222" s="216" t="s">
        <v>1290</v>
      </c>
      <c r="G222" s="37"/>
      <c r="H222" s="37"/>
      <c r="I222" s="129"/>
      <c r="J222" s="37"/>
      <c r="K222" s="37"/>
      <c r="L222" s="41"/>
      <c r="M222" s="217"/>
      <c r="N222" s="77"/>
      <c r="O222" s="77"/>
      <c r="P222" s="77"/>
      <c r="Q222" s="77"/>
      <c r="R222" s="77"/>
      <c r="S222" s="77"/>
      <c r="T222" s="78"/>
      <c r="AT222" s="15" t="s">
        <v>141</v>
      </c>
      <c r="AU222" s="15" t="s">
        <v>78</v>
      </c>
    </row>
    <row r="223" spans="2:65" s="1" customFormat="1" ht="22.5" customHeight="1">
      <c r="B223" s="36"/>
      <c r="C223" s="221" t="s">
        <v>7</v>
      </c>
      <c r="D223" s="221" t="s">
        <v>178</v>
      </c>
      <c r="E223" s="222" t="s">
        <v>1291</v>
      </c>
      <c r="F223" s="223" t="s">
        <v>1292</v>
      </c>
      <c r="G223" s="224" t="s">
        <v>186</v>
      </c>
      <c r="H223" s="225">
        <v>20.845</v>
      </c>
      <c r="I223" s="226"/>
      <c r="J223" s="227">
        <f>ROUND(I223*H223,2)</f>
        <v>0</v>
      </c>
      <c r="K223" s="223" t="s">
        <v>138</v>
      </c>
      <c r="L223" s="228"/>
      <c r="M223" s="229" t="s">
        <v>1</v>
      </c>
      <c r="N223" s="230" t="s">
        <v>39</v>
      </c>
      <c r="O223" s="77"/>
      <c r="P223" s="212">
        <f>O223*H223</f>
        <v>0</v>
      </c>
      <c r="Q223" s="212">
        <v>0.00287</v>
      </c>
      <c r="R223" s="212">
        <f>Q223*H223</f>
        <v>0.05982515</v>
      </c>
      <c r="S223" s="212">
        <v>0</v>
      </c>
      <c r="T223" s="213">
        <f>S223*H223</f>
        <v>0</v>
      </c>
      <c r="AR223" s="15" t="s">
        <v>408</v>
      </c>
      <c r="AT223" s="15" t="s">
        <v>178</v>
      </c>
      <c r="AU223" s="15" t="s">
        <v>78</v>
      </c>
      <c r="AY223" s="15" t="s">
        <v>130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5" t="s">
        <v>76</v>
      </c>
      <c r="BK223" s="214">
        <f>ROUND(I223*H223,2)</f>
        <v>0</v>
      </c>
      <c r="BL223" s="15" t="s">
        <v>397</v>
      </c>
      <c r="BM223" s="15" t="s">
        <v>1730</v>
      </c>
    </row>
    <row r="224" spans="2:47" s="1" customFormat="1" ht="12">
      <c r="B224" s="36"/>
      <c r="C224" s="37"/>
      <c r="D224" s="215" t="s">
        <v>141</v>
      </c>
      <c r="E224" s="37"/>
      <c r="F224" s="216" t="s">
        <v>1292</v>
      </c>
      <c r="G224" s="37"/>
      <c r="H224" s="37"/>
      <c r="I224" s="129"/>
      <c r="J224" s="37"/>
      <c r="K224" s="37"/>
      <c r="L224" s="41"/>
      <c r="M224" s="217"/>
      <c r="N224" s="77"/>
      <c r="O224" s="77"/>
      <c r="P224" s="77"/>
      <c r="Q224" s="77"/>
      <c r="R224" s="77"/>
      <c r="S224" s="77"/>
      <c r="T224" s="78"/>
      <c r="AT224" s="15" t="s">
        <v>141</v>
      </c>
      <c r="AU224" s="15" t="s">
        <v>78</v>
      </c>
    </row>
    <row r="225" spans="2:51" s="11" customFormat="1" ht="12">
      <c r="B225" s="231"/>
      <c r="C225" s="232"/>
      <c r="D225" s="215" t="s">
        <v>189</v>
      </c>
      <c r="E225" s="232"/>
      <c r="F225" s="234" t="s">
        <v>1731</v>
      </c>
      <c r="G225" s="232"/>
      <c r="H225" s="235">
        <v>20.845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189</v>
      </c>
      <c r="AU225" s="241" t="s">
        <v>78</v>
      </c>
      <c r="AV225" s="11" t="s">
        <v>78</v>
      </c>
      <c r="AW225" s="11" t="s">
        <v>4</v>
      </c>
      <c r="AX225" s="11" t="s">
        <v>76</v>
      </c>
      <c r="AY225" s="241" t="s">
        <v>130</v>
      </c>
    </row>
    <row r="226" spans="2:65" s="1" customFormat="1" ht="16.5" customHeight="1">
      <c r="B226" s="36"/>
      <c r="C226" s="203" t="s">
        <v>183</v>
      </c>
      <c r="D226" s="203" t="s">
        <v>134</v>
      </c>
      <c r="E226" s="204" t="s">
        <v>917</v>
      </c>
      <c r="F226" s="205" t="s">
        <v>918</v>
      </c>
      <c r="G226" s="206" t="s">
        <v>198</v>
      </c>
      <c r="H226" s="207">
        <v>18.12</v>
      </c>
      <c r="I226" s="208"/>
      <c r="J226" s="209">
        <f>ROUND(I226*H226,2)</f>
        <v>0</v>
      </c>
      <c r="K226" s="205" t="s">
        <v>138</v>
      </c>
      <c r="L226" s="41"/>
      <c r="M226" s="210" t="s">
        <v>1</v>
      </c>
      <c r="N226" s="211" t="s">
        <v>39</v>
      </c>
      <c r="O226" s="77"/>
      <c r="P226" s="212">
        <f>O226*H226</f>
        <v>0</v>
      </c>
      <c r="Q226" s="212">
        <v>0</v>
      </c>
      <c r="R226" s="212">
        <f>Q226*H226</f>
        <v>0</v>
      </c>
      <c r="S226" s="212">
        <v>0.0003</v>
      </c>
      <c r="T226" s="213">
        <f>S226*H226</f>
        <v>0.005436</v>
      </c>
      <c r="AR226" s="15" t="s">
        <v>397</v>
      </c>
      <c r="AT226" s="15" t="s">
        <v>134</v>
      </c>
      <c r="AU226" s="15" t="s">
        <v>78</v>
      </c>
      <c r="AY226" s="15" t="s">
        <v>130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5" t="s">
        <v>76</v>
      </c>
      <c r="BK226" s="214">
        <f>ROUND(I226*H226,2)</f>
        <v>0</v>
      </c>
      <c r="BL226" s="15" t="s">
        <v>397</v>
      </c>
      <c r="BM226" s="15" t="s">
        <v>1732</v>
      </c>
    </row>
    <row r="227" spans="2:47" s="1" customFormat="1" ht="12">
      <c r="B227" s="36"/>
      <c r="C227" s="37"/>
      <c r="D227" s="215" t="s">
        <v>141</v>
      </c>
      <c r="E227" s="37"/>
      <c r="F227" s="216" t="s">
        <v>920</v>
      </c>
      <c r="G227" s="37"/>
      <c r="H227" s="37"/>
      <c r="I227" s="129"/>
      <c r="J227" s="37"/>
      <c r="K227" s="37"/>
      <c r="L227" s="41"/>
      <c r="M227" s="217"/>
      <c r="N227" s="77"/>
      <c r="O227" s="77"/>
      <c r="P227" s="77"/>
      <c r="Q227" s="77"/>
      <c r="R227" s="77"/>
      <c r="S227" s="77"/>
      <c r="T227" s="78"/>
      <c r="AT227" s="15" t="s">
        <v>141</v>
      </c>
      <c r="AU227" s="15" t="s">
        <v>78</v>
      </c>
    </row>
    <row r="228" spans="2:51" s="11" customFormat="1" ht="12">
      <c r="B228" s="231"/>
      <c r="C228" s="232"/>
      <c r="D228" s="215" t="s">
        <v>189</v>
      </c>
      <c r="E228" s="233" t="s">
        <v>1</v>
      </c>
      <c r="F228" s="234" t="s">
        <v>1733</v>
      </c>
      <c r="G228" s="232"/>
      <c r="H228" s="235">
        <v>18.12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189</v>
      </c>
      <c r="AU228" s="241" t="s">
        <v>78</v>
      </c>
      <c r="AV228" s="11" t="s">
        <v>78</v>
      </c>
      <c r="AW228" s="11" t="s">
        <v>31</v>
      </c>
      <c r="AX228" s="11" t="s">
        <v>76</v>
      </c>
      <c r="AY228" s="241" t="s">
        <v>130</v>
      </c>
    </row>
    <row r="229" spans="2:65" s="1" customFormat="1" ht="16.5" customHeight="1">
      <c r="B229" s="36"/>
      <c r="C229" s="203" t="s">
        <v>275</v>
      </c>
      <c r="D229" s="203" t="s">
        <v>134</v>
      </c>
      <c r="E229" s="204" t="s">
        <v>921</v>
      </c>
      <c r="F229" s="205" t="s">
        <v>922</v>
      </c>
      <c r="G229" s="206" t="s">
        <v>198</v>
      </c>
      <c r="H229" s="207">
        <v>18.12</v>
      </c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1E-05</v>
      </c>
      <c r="R229" s="212">
        <f>Q229*H229</f>
        <v>0.0001812</v>
      </c>
      <c r="S229" s="212">
        <v>0</v>
      </c>
      <c r="T229" s="213">
        <f>S229*H229</f>
        <v>0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1734</v>
      </c>
    </row>
    <row r="230" spans="2:47" s="1" customFormat="1" ht="12">
      <c r="B230" s="36"/>
      <c r="C230" s="37"/>
      <c r="D230" s="215" t="s">
        <v>141</v>
      </c>
      <c r="E230" s="37"/>
      <c r="F230" s="216" t="s">
        <v>924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pans="2:51" s="11" customFormat="1" ht="12">
      <c r="B231" s="231"/>
      <c r="C231" s="232"/>
      <c r="D231" s="215" t="s">
        <v>189</v>
      </c>
      <c r="E231" s="233" t="s">
        <v>1</v>
      </c>
      <c r="F231" s="234" t="s">
        <v>1733</v>
      </c>
      <c r="G231" s="232"/>
      <c r="H231" s="235">
        <v>18.12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189</v>
      </c>
      <c r="AU231" s="241" t="s">
        <v>78</v>
      </c>
      <c r="AV231" s="11" t="s">
        <v>78</v>
      </c>
      <c r="AW231" s="11" t="s">
        <v>31</v>
      </c>
      <c r="AX231" s="11" t="s">
        <v>76</v>
      </c>
      <c r="AY231" s="241" t="s">
        <v>130</v>
      </c>
    </row>
    <row r="232" spans="2:65" s="1" customFormat="1" ht="16.5" customHeight="1">
      <c r="B232" s="36"/>
      <c r="C232" s="221" t="s">
        <v>281</v>
      </c>
      <c r="D232" s="221" t="s">
        <v>178</v>
      </c>
      <c r="E232" s="222" t="s">
        <v>926</v>
      </c>
      <c r="F232" s="223" t="s">
        <v>927</v>
      </c>
      <c r="G232" s="224" t="s">
        <v>198</v>
      </c>
      <c r="H232" s="225">
        <v>18.482</v>
      </c>
      <c r="I232" s="226"/>
      <c r="J232" s="227">
        <f>ROUND(I232*H232,2)</f>
        <v>0</v>
      </c>
      <c r="K232" s="223" t="s">
        <v>138</v>
      </c>
      <c r="L232" s="228"/>
      <c r="M232" s="229" t="s">
        <v>1</v>
      </c>
      <c r="N232" s="230" t="s">
        <v>39</v>
      </c>
      <c r="O232" s="77"/>
      <c r="P232" s="212">
        <f>O232*H232</f>
        <v>0</v>
      </c>
      <c r="Q232" s="212">
        <v>0.00035</v>
      </c>
      <c r="R232" s="212">
        <f>Q232*H232</f>
        <v>0.0064687</v>
      </c>
      <c r="S232" s="212">
        <v>0</v>
      </c>
      <c r="T232" s="213">
        <f>S232*H232</f>
        <v>0</v>
      </c>
      <c r="AR232" s="15" t="s">
        <v>408</v>
      </c>
      <c r="AT232" s="15" t="s">
        <v>178</v>
      </c>
      <c r="AU232" s="15" t="s">
        <v>78</v>
      </c>
      <c r="AY232" s="15" t="s">
        <v>130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397</v>
      </c>
      <c r="BM232" s="15" t="s">
        <v>1735</v>
      </c>
    </row>
    <row r="233" spans="2:47" s="1" customFormat="1" ht="12">
      <c r="B233" s="36"/>
      <c r="C233" s="37"/>
      <c r="D233" s="215" t="s">
        <v>141</v>
      </c>
      <c r="E233" s="37"/>
      <c r="F233" s="216" t="s">
        <v>927</v>
      </c>
      <c r="G233" s="37"/>
      <c r="H233" s="37"/>
      <c r="I233" s="129"/>
      <c r="J233" s="37"/>
      <c r="K233" s="37"/>
      <c r="L233" s="41"/>
      <c r="M233" s="217"/>
      <c r="N233" s="77"/>
      <c r="O233" s="77"/>
      <c r="P233" s="77"/>
      <c r="Q233" s="77"/>
      <c r="R233" s="77"/>
      <c r="S233" s="77"/>
      <c r="T233" s="78"/>
      <c r="AT233" s="15" t="s">
        <v>141</v>
      </c>
      <c r="AU233" s="15" t="s">
        <v>78</v>
      </c>
    </row>
    <row r="234" spans="2:51" s="11" customFormat="1" ht="12">
      <c r="B234" s="231"/>
      <c r="C234" s="232"/>
      <c r="D234" s="215" t="s">
        <v>189</v>
      </c>
      <c r="E234" s="232"/>
      <c r="F234" s="234" t="s">
        <v>1736</v>
      </c>
      <c r="G234" s="232"/>
      <c r="H234" s="235">
        <v>18.482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189</v>
      </c>
      <c r="AU234" s="241" t="s">
        <v>78</v>
      </c>
      <c r="AV234" s="11" t="s">
        <v>78</v>
      </c>
      <c r="AW234" s="11" t="s">
        <v>4</v>
      </c>
      <c r="AX234" s="11" t="s">
        <v>76</v>
      </c>
      <c r="AY234" s="241" t="s">
        <v>130</v>
      </c>
    </row>
    <row r="235" spans="2:65" s="1" customFormat="1" ht="16.5" customHeight="1">
      <c r="B235" s="36"/>
      <c r="C235" s="203" t="s">
        <v>8</v>
      </c>
      <c r="D235" s="203" t="s">
        <v>134</v>
      </c>
      <c r="E235" s="204" t="s">
        <v>1441</v>
      </c>
      <c r="F235" s="205" t="s">
        <v>1442</v>
      </c>
      <c r="G235" s="206" t="s">
        <v>186</v>
      </c>
      <c r="H235" s="207">
        <v>18.95</v>
      </c>
      <c r="I235" s="208"/>
      <c r="J235" s="209">
        <f>ROUND(I235*H235,2)</f>
        <v>0</v>
      </c>
      <c r="K235" s="205" t="s">
        <v>138</v>
      </c>
      <c r="L235" s="41"/>
      <c r="M235" s="210" t="s">
        <v>1</v>
      </c>
      <c r="N235" s="211" t="s">
        <v>39</v>
      </c>
      <c r="O235" s="77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5" t="s">
        <v>397</v>
      </c>
      <c r="AT235" s="15" t="s">
        <v>134</v>
      </c>
      <c r="AU235" s="15" t="s">
        <v>78</v>
      </c>
      <c r="AY235" s="15" t="s">
        <v>130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5" t="s">
        <v>76</v>
      </c>
      <c r="BK235" s="214">
        <f>ROUND(I235*H235,2)</f>
        <v>0</v>
      </c>
      <c r="BL235" s="15" t="s">
        <v>397</v>
      </c>
      <c r="BM235" s="15" t="s">
        <v>1737</v>
      </c>
    </row>
    <row r="236" spans="2:47" s="1" customFormat="1" ht="12">
      <c r="B236" s="36"/>
      <c r="C236" s="37"/>
      <c r="D236" s="215" t="s">
        <v>141</v>
      </c>
      <c r="E236" s="37"/>
      <c r="F236" s="216" t="s">
        <v>1444</v>
      </c>
      <c r="G236" s="37"/>
      <c r="H236" s="37"/>
      <c r="I236" s="129"/>
      <c r="J236" s="37"/>
      <c r="K236" s="37"/>
      <c r="L236" s="41"/>
      <c r="M236" s="217"/>
      <c r="N236" s="77"/>
      <c r="O236" s="77"/>
      <c r="P236" s="77"/>
      <c r="Q236" s="77"/>
      <c r="R236" s="77"/>
      <c r="S236" s="77"/>
      <c r="T236" s="78"/>
      <c r="AT236" s="15" t="s">
        <v>141</v>
      </c>
      <c r="AU236" s="15" t="s">
        <v>78</v>
      </c>
    </row>
    <row r="237" spans="2:51" s="11" customFormat="1" ht="12">
      <c r="B237" s="231"/>
      <c r="C237" s="232"/>
      <c r="D237" s="215" t="s">
        <v>189</v>
      </c>
      <c r="E237" s="233" t="s">
        <v>1</v>
      </c>
      <c r="F237" s="234" t="s">
        <v>1728</v>
      </c>
      <c r="G237" s="232"/>
      <c r="H237" s="235">
        <v>18.95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189</v>
      </c>
      <c r="AU237" s="241" t="s">
        <v>78</v>
      </c>
      <c r="AV237" s="11" t="s">
        <v>78</v>
      </c>
      <c r="AW237" s="11" t="s">
        <v>31</v>
      </c>
      <c r="AX237" s="11" t="s">
        <v>76</v>
      </c>
      <c r="AY237" s="241" t="s">
        <v>130</v>
      </c>
    </row>
    <row r="238" spans="2:65" s="1" customFormat="1" ht="16.5" customHeight="1">
      <c r="B238" s="36"/>
      <c r="C238" s="203" t="s">
        <v>243</v>
      </c>
      <c r="D238" s="203" t="s">
        <v>134</v>
      </c>
      <c r="E238" s="204" t="s">
        <v>930</v>
      </c>
      <c r="F238" s="205" t="s">
        <v>931</v>
      </c>
      <c r="G238" s="206" t="s">
        <v>173</v>
      </c>
      <c r="H238" s="207">
        <v>0.159</v>
      </c>
      <c r="I238" s="208"/>
      <c r="J238" s="209">
        <f>ROUND(I238*H238,2)</f>
        <v>0</v>
      </c>
      <c r="K238" s="205" t="s">
        <v>138</v>
      </c>
      <c r="L238" s="41"/>
      <c r="M238" s="210" t="s">
        <v>1</v>
      </c>
      <c r="N238" s="211" t="s">
        <v>39</v>
      </c>
      <c r="O238" s="77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15" t="s">
        <v>397</v>
      </c>
      <c r="AT238" s="15" t="s">
        <v>134</v>
      </c>
      <c r="AU238" s="15" t="s">
        <v>78</v>
      </c>
      <c r="AY238" s="15" t="s">
        <v>130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76</v>
      </c>
      <c r="BK238" s="214">
        <f>ROUND(I238*H238,2)</f>
        <v>0</v>
      </c>
      <c r="BL238" s="15" t="s">
        <v>397</v>
      </c>
      <c r="BM238" s="15" t="s">
        <v>1738</v>
      </c>
    </row>
    <row r="239" spans="2:47" s="1" customFormat="1" ht="12">
      <c r="B239" s="36"/>
      <c r="C239" s="37"/>
      <c r="D239" s="215" t="s">
        <v>141</v>
      </c>
      <c r="E239" s="37"/>
      <c r="F239" s="216" t="s">
        <v>933</v>
      </c>
      <c r="G239" s="37"/>
      <c r="H239" s="37"/>
      <c r="I239" s="129"/>
      <c r="J239" s="37"/>
      <c r="K239" s="37"/>
      <c r="L239" s="41"/>
      <c r="M239" s="217"/>
      <c r="N239" s="77"/>
      <c r="O239" s="77"/>
      <c r="P239" s="77"/>
      <c r="Q239" s="77"/>
      <c r="R239" s="77"/>
      <c r="S239" s="77"/>
      <c r="T239" s="78"/>
      <c r="AT239" s="15" t="s">
        <v>141</v>
      </c>
      <c r="AU239" s="15" t="s">
        <v>78</v>
      </c>
    </row>
    <row r="240" spans="2:65" s="1" customFormat="1" ht="16.5" customHeight="1">
      <c r="B240" s="36"/>
      <c r="C240" s="203" t="s">
        <v>250</v>
      </c>
      <c r="D240" s="203" t="s">
        <v>134</v>
      </c>
      <c r="E240" s="204" t="s">
        <v>649</v>
      </c>
      <c r="F240" s="205" t="s">
        <v>650</v>
      </c>
      <c r="G240" s="206" t="s">
        <v>173</v>
      </c>
      <c r="H240" s="207">
        <v>0.159</v>
      </c>
      <c r="I240" s="208"/>
      <c r="J240" s="209">
        <f>ROUND(I240*H240,2)</f>
        <v>0</v>
      </c>
      <c r="K240" s="205" t="s">
        <v>138</v>
      </c>
      <c r="L240" s="41"/>
      <c r="M240" s="210" t="s">
        <v>1</v>
      </c>
      <c r="N240" s="211" t="s">
        <v>39</v>
      </c>
      <c r="O240" s="77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5" t="s">
        <v>397</v>
      </c>
      <c r="AT240" s="15" t="s">
        <v>134</v>
      </c>
      <c r="AU240" s="15" t="s">
        <v>78</v>
      </c>
      <c r="AY240" s="15" t="s">
        <v>130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5" t="s">
        <v>76</v>
      </c>
      <c r="BK240" s="214">
        <f>ROUND(I240*H240,2)</f>
        <v>0</v>
      </c>
      <c r="BL240" s="15" t="s">
        <v>397</v>
      </c>
      <c r="BM240" s="15" t="s">
        <v>1739</v>
      </c>
    </row>
    <row r="241" spans="2:47" s="1" customFormat="1" ht="12">
      <c r="B241" s="36"/>
      <c r="C241" s="37"/>
      <c r="D241" s="215" t="s">
        <v>141</v>
      </c>
      <c r="E241" s="37"/>
      <c r="F241" s="216" t="s">
        <v>652</v>
      </c>
      <c r="G241" s="37"/>
      <c r="H241" s="37"/>
      <c r="I241" s="129"/>
      <c r="J241" s="37"/>
      <c r="K241" s="37"/>
      <c r="L241" s="41"/>
      <c r="M241" s="217"/>
      <c r="N241" s="77"/>
      <c r="O241" s="77"/>
      <c r="P241" s="77"/>
      <c r="Q241" s="77"/>
      <c r="R241" s="77"/>
      <c r="S241" s="77"/>
      <c r="T241" s="78"/>
      <c r="AT241" s="15" t="s">
        <v>141</v>
      </c>
      <c r="AU241" s="15" t="s">
        <v>78</v>
      </c>
    </row>
    <row r="242" spans="2:65" s="1" customFormat="1" ht="16.5" customHeight="1">
      <c r="B242" s="36"/>
      <c r="C242" s="203" t="s">
        <v>533</v>
      </c>
      <c r="D242" s="203" t="s">
        <v>134</v>
      </c>
      <c r="E242" s="204" t="s">
        <v>654</v>
      </c>
      <c r="F242" s="205" t="s">
        <v>655</v>
      </c>
      <c r="G242" s="206" t="s">
        <v>173</v>
      </c>
      <c r="H242" s="207">
        <v>0.159</v>
      </c>
      <c r="I242" s="208"/>
      <c r="J242" s="209">
        <f>ROUND(I242*H242,2)</f>
        <v>0</v>
      </c>
      <c r="K242" s="205" t="s">
        <v>138</v>
      </c>
      <c r="L242" s="41"/>
      <c r="M242" s="210" t="s">
        <v>1</v>
      </c>
      <c r="N242" s="211" t="s">
        <v>39</v>
      </c>
      <c r="O242" s="77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AR242" s="15" t="s">
        <v>397</v>
      </c>
      <c r="AT242" s="15" t="s">
        <v>134</v>
      </c>
      <c r="AU242" s="15" t="s">
        <v>78</v>
      </c>
      <c r="AY242" s="15" t="s">
        <v>130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5" t="s">
        <v>76</v>
      </c>
      <c r="BK242" s="214">
        <f>ROUND(I242*H242,2)</f>
        <v>0</v>
      </c>
      <c r="BL242" s="15" t="s">
        <v>397</v>
      </c>
      <c r="BM242" s="15" t="s">
        <v>1740</v>
      </c>
    </row>
    <row r="243" spans="2:47" s="1" customFormat="1" ht="12">
      <c r="B243" s="36"/>
      <c r="C243" s="37"/>
      <c r="D243" s="215" t="s">
        <v>141</v>
      </c>
      <c r="E243" s="37"/>
      <c r="F243" s="216" t="s">
        <v>657</v>
      </c>
      <c r="G243" s="37"/>
      <c r="H243" s="37"/>
      <c r="I243" s="129"/>
      <c r="J243" s="37"/>
      <c r="K243" s="37"/>
      <c r="L243" s="41"/>
      <c r="M243" s="217"/>
      <c r="N243" s="77"/>
      <c r="O243" s="77"/>
      <c r="P243" s="77"/>
      <c r="Q243" s="77"/>
      <c r="R243" s="77"/>
      <c r="S243" s="77"/>
      <c r="T243" s="78"/>
      <c r="AT243" s="15" t="s">
        <v>141</v>
      </c>
      <c r="AU243" s="15" t="s">
        <v>78</v>
      </c>
    </row>
    <row r="244" spans="2:63" s="10" customFormat="1" ht="22.8" customHeight="1">
      <c r="B244" s="187"/>
      <c r="C244" s="188"/>
      <c r="D244" s="189" t="s">
        <v>67</v>
      </c>
      <c r="E244" s="201" t="s">
        <v>719</v>
      </c>
      <c r="F244" s="201" t="s">
        <v>720</v>
      </c>
      <c r="G244" s="188"/>
      <c r="H244" s="188"/>
      <c r="I244" s="191"/>
      <c r="J244" s="202">
        <f>BK244</f>
        <v>0</v>
      </c>
      <c r="K244" s="188"/>
      <c r="L244" s="193"/>
      <c r="M244" s="194"/>
      <c r="N244" s="195"/>
      <c r="O244" s="195"/>
      <c r="P244" s="196">
        <f>SUM(P245:P272)</f>
        <v>0</v>
      </c>
      <c r="Q244" s="195"/>
      <c r="R244" s="196">
        <f>SUM(R245:R272)</f>
        <v>0.020882900000000003</v>
      </c>
      <c r="S244" s="195"/>
      <c r="T244" s="197">
        <f>SUM(T245:T272)</f>
        <v>0.007242</v>
      </c>
      <c r="AR244" s="198" t="s">
        <v>78</v>
      </c>
      <c r="AT244" s="199" t="s">
        <v>67</v>
      </c>
      <c r="AU244" s="199" t="s">
        <v>76</v>
      </c>
      <c r="AY244" s="198" t="s">
        <v>130</v>
      </c>
      <c r="BK244" s="200">
        <f>SUM(BK245:BK272)</f>
        <v>0</v>
      </c>
    </row>
    <row r="245" spans="2:65" s="1" customFormat="1" ht="16.5" customHeight="1">
      <c r="B245" s="36"/>
      <c r="C245" s="203" t="s">
        <v>129</v>
      </c>
      <c r="D245" s="203" t="s">
        <v>134</v>
      </c>
      <c r="E245" s="204" t="s">
        <v>722</v>
      </c>
      <c r="F245" s="205" t="s">
        <v>723</v>
      </c>
      <c r="G245" s="206" t="s">
        <v>186</v>
      </c>
      <c r="H245" s="207">
        <v>60.35</v>
      </c>
      <c r="I245" s="208"/>
      <c r="J245" s="209">
        <f>ROUND(I245*H245,2)</f>
        <v>0</v>
      </c>
      <c r="K245" s="205" t="s">
        <v>138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1E-05</v>
      </c>
      <c r="R245" s="212">
        <f>Q245*H245</f>
        <v>0.0006035000000000001</v>
      </c>
      <c r="S245" s="212">
        <v>0.00012</v>
      </c>
      <c r="T245" s="213">
        <f>S245*H245</f>
        <v>0.007242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1741</v>
      </c>
    </row>
    <row r="246" spans="2:47" s="1" customFormat="1" ht="12">
      <c r="B246" s="36"/>
      <c r="C246" s="37"/>
      <c r="D246" s="215" t="s">
        <v>141</v>
      </c>
      <c r="E246" s="37"/>
      <c r="F246" s="216" t="s">
        <v>725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pans="2:51" s="11" customFormat="1" ht="12">
      <c r="B247" s="231"/>
      <c r="C247" s="232"/>
      <c r="D247" s="215" t="s">
        <v>189</v>
      </c>
      <c r="E247" s="233" t="s">
        <v>1</v>
      </c>
      <c r="F247" s="234" t="s">
        <v>1742</v>
      </c>
      <c r="G247" s="232"/>
      <c r="H247" s="235">
        <v>60.35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189</v>
      </c>
      <c r="AU247" s="241" t="s">
        <v>78</v>
      </c>
      <c r="AV247" s="11" t="s">
        <v>78</v>
      </c>
      <c r="AW247" s="11" t="s">
        <v>31</v>
      </c>
      <c r="AX247" s="11" t="s">
        <v>68</v>
      </c>
      <c r="AY247" s="241" t="s">
        <v>130</v>
      </c>
    </row>
    <row r="248" spans="2:51" s="12" customFormat="1" ht="12">
      <c r="B248" s="242"/>
      <c r="C248" s="243"/>
      <c r="D248" s="215" t="s">
        <v>189</v>
      </c>
      <c r="E248" s="244" t="s">
        <v>1</v>
      </c>
      <c r="F248" s="245" t="s">
        <v>193</v>
      </c>
      <c r="G248" s="243"/>
      <c r="H248" s="246">
        <v>60.35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AT248" s="252" t="s">
        <v>189</v>
      </c>
      <c r="AU248" s="252" t="s">
        <v>78</v>
      </c>
      <c r="AV248" s="12" t="s">
        <v>174</v>
      </c>
      <c r="AW248" s="12" t="s">
        <v>31</v>
      </c>
      <c r="AX248" s="12" t="s">
        <v>76</v>
      </c>
      <c r="AY248" s="252" t="s">
        <v>130</v>
      </c>
    </row>
    <row r="249" spans="2:65" s="1" customFormat="1" ht="16.5" customHeight="1">
      <c r="B249" s="36"/>
      <c r="C249" s="203" t="s">
        <v>181</v>
      </c>
      <c r="D249" s="203" t="s">
        <v>134</v>
      </c>
      <c r="E249" s="204" t="s">
        <v>1743</v>
      </c>
      <c r="F249" s="205" t="s">
        <v>1744</v>
      </c>
      <c r="G249" s="206" t="s">
        <v>198</v>
      </c>
      <c r="H249" s="207">
        <v>56</v>
      </c>
      <c r="I249" s="208"/>
      <c r="J249" s="209">
        <f>ROUND(I249*H249,2)</f>
        <v>0</v>
      </c>
      <c r="K249" s="205" t="s">
        <v>138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1745</v>
      </c>
    </row>
    <row r="250" spans="2:47" s="1" customFormat="1" ht="12">
      <c r="B250" s="36"/>
      <c r="C250" s="37"/>
      <c r="D250" s="215" t="s">
        <v>141</v>
      </c>
      <c r="E250" s="37"/>
      <c r="F250" s="216" t="s">
        <v>1746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pans="2:51" s="11" customFormat="1" ht="12">
      <c r="B251" s="231"/>
      <c r="C251" s="232"/>
      <c r="D251" s="215" t="s">
        <v>189</v>
      </c>
      <c r="E251" s="233" t="s">
        <v>1</v>
      </c>
      <c r="F251" s="234" t="s">
        <v>1747</v>
      </c>
      <c r="G251" s="232"/>
      <c r="H251" s="235">
        <v>56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189</v>
      </c>
      <c r="AU251" s="241" t="s">
        <v>78</v>
      </c>
      <c r="AV251" s="11" t="s">
        <v>78</v>
      </c>
      <c r="AW251" s="11" t="s">
        <v>31</v>
      </c>
      <c r="AX251" s="11" t="s">
        <v>68</v>
      </c>
      <c r="AY251" s="241" t="s">
        <v>130</v>
      </c>
    </row>
    <row r="252" spans="2:51" s="12" customFormat="1" ht="12">
      <c r="B252" s="242"/>
      <c r="C252" s="243"/>
      <c r="D252" s="215" t="s">
        <v>189</v>
      </c>
      <c r="E252" s="244" t="s">
        <v>1</v>
      </c>
      <c r="F252" s="245" t="s">
        <v>193</v>
      </c>
      <c r="G252" s="243"/>
      <c r="H252" s="246">
        <v>56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189</v>
      </c>
      <c r="AU252" s="252" t="s">
        <v>78</v>
      </c>
      <c r="AV252" s="12" t="s">
        <v>174</v>
      </c>
      <c r="AW252" s="12" t="s">
        <v>31</v>
      </c>
      <c r="AX252" s="12" t="s">
        <v>76</v>
      </c>
      <c r="AY252" s="252" t="s">
        <v>130</v>
      </c>
    </row>
    <row r="253" spans="2:65" s="1" customFormat="1" ht="16.5" customHeight="1">
      <c r="B253" s="36"/>
      <c r="C253" s="221" t="s">
        <v>273</v>
      </c>
      <c r="D253" s="221" t="s">
        <v>178</v>
      </c>
      <c r="E253" s="222" t="s">
        <v>1748</v>
      </c>
      <c r="F253" s="223" t="s">
        <v>1749</v>
      </c>
      <c r="G253" s="224" t="s">
        <v>198</v>
      </c>
      <c r="H253" s="225">
        <v>58.8</v>
      </c>
      <c r="I253" s="226"/>
      <c r="J253" s="227">
        <f>ROUND(I253*H253,2)</f>
        <v>0</v>
      </c>
      <c r="K253" s="223" t="s">
        <v>138</v>
      </c>
      <c r="L253" s="228"/>
      <c r="M253" s="229" t="s">
        <v>1</v>
      </c>
      <c r="N253" s="230" t="s">
        <v>39</v>
      </c>
      <c r="O253" s="77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AR253" s="15" t="s">
        <v>408</v>
      </c>
      <c r="AT253" s="15" t="s">
        <v>178</v>
      </c>
      <c r="AU253" s="15" t="s">
        <v>78</v>
      </c>
      <c r="AY253" s="15" t="s">
        <v>130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76</v>
      </c>
      <c r="BK253" s="214">
        <f>ROUND(I253*H253,2)</f>
        <v>0</v>
      </c>
      <c r="BL253" s="15" t="s">
        <v>397</v>
      </c>
      <c r="BM253" s="15" t="s">
        <v>1750</v>
      </c>
    </row>
    <row r="254" spans="2:47" s="1" customFormat="1" ht="12">
      <c r="B254" s="36"/>
      <c r="C254" s="37"/>
      <c r="D254" s="215" t="s">
        <v>141</v>
      </c>
      <c r="E254" s="37"/>
      <c r="F254" s="216" t="s">
        <v>1749</v>
      </c>
      <c r="G254" s="37"/>
      <c r="H254" s="37"/>
      <c r="I254" s="129"/>
      <c r="J254" s="37"/>
      <c r="K254" s="37"/>
      <c r="L254" s="41"/>
      <c r="M254" s="217"/>
      <c r="N254" s="77"/>
      <c r="O254" s="77"/>
      <c r="P254" s="77"/>
      <c r="Q254" s="77"/>
      <c r="R254" s="77"/>
      <c r="S254" s="77"/>
      <c r="T254" s="78"/>
      <c r="AT254" s="15" t="s">
        <v>141</v>
      </c>
      <c r="AU254" s="15" t="s">
        <v>78</v>
      </c>
    </row>
    <row r="255" spans="2:51" s="11" customFormat="1" ht="12">
      <c r="B255" s="231"/>
      <c r="C255" s="232"/>
      <c r="D255" s="215" t="s">
        <v>189</v>
      </c>
      <c r="E255" s="232"/>
      <c r="F255" s="234" t="s">
        <v>1751</v>
      </c>
      <c r="G255" s="232"/>
      <c r="H255" s="235">
        <v>58.8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189</v>
      </c>
      <c r="AU255" s="241" t="s">
        <v>78</v>
      </c>
      <c r="AV255" s="11" t="s">
        <v>78</v>
      </c>
      <c r="AW255" s="11" t="s">
        <v>4</v>
      </c>
      <c r="AX255" s="11" t="s">
        <v>76</v>
      </c>
      <c r="AY255" s="241" t="s">
        <v>130</v>
      </c>
    </row>
    <row r="256" spans="2:65" s="1" customFormat="1" ht="16.5" customHeight="1">
      <c r="B256" s="36"/>
      <c r="C256" s="203" t="s">
        <v>874</v>
      </c>
      <c r="D256" s="203" t="s">
        <v>134</v>
      </c>
      <c r="E256" s="204" t="s">
        <v>1752</v>
      </c>
      <c r="F256" s="205" t="s">
        <v>1753</v>
      </c>
      <c r="G256" s="206" t="s">
        <v>186</v>
      </c>
      <c r="H256" s="207">
        <v>18.95</v>
      </c>
      <c r="I256" s="208"/>
      <c r="J256" s="209">
        <f>ROUND(I256*H256,2)</f>
        <v>0</v>
      </c>
      <c r="K256" s="205" t="s">
        <v>138</v>
      </c>
      <c r="L256" s="41"/>
      <c r="M256" s="210" t="s">
        <v>1</v>
      </c>
      <c r="N256" s="211" t="s">
        <v>39</v>
      </c>
      <c r="O256" s="77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15" t="s">
        <v>397</v>
      </c>
      <c r="AT256" s="15" t="s">
        <v>134</v>
      </c>
      <c r="AU256" s="15" t="s">
        <v>78</v>
      </c>
      <c r="AY256" s="15" t="s">
        <v>130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5" t="s">
        <v>76</v>
      </c>
      <c r="BK256" s="214">
        <f>ROUND(I256*H256,2)</f>
        <v>0</v>
      </c>
      <c r="BL256" s="15" t="s">
        <v>397</v>
      </c>
      <c r="BM256" s="15" t="s">
        <v>1754</v>
      </c>
    </row>
    <row r="257" spans="2:47" s="1" customFormat="1" ht="12">
      <c r="B257" s="36"/>
      <c r="C257" s="37"/>
      <c r="D257" s="215" t="s">
        <v>141</v>
      </c>
      <c r="E257" s="37"/>
      <c r="F257" s="216" t="s">
        <v>1755</v>
      </c>
      <c r="G257" s="37"/>
      <c r="H257" s="37"/>
      <c r="I257" s="129"/>
      <c r="J257" s="37"/>
      <c r="K257" s="37"/>
      <c r="L257" s="41"/>
      <c r="M257" s="217"/>
      <c r="N257" s="77"/>
      <c r="O257" s="77"/>
      <c r="P257" s="77"/>
      <c r="Q257" s="77"/>
      <c r="R257" s="77"/>
      <c r="S257" s="77"/>
      <c r="T257" s="78"/>
      <c r="AT257" s="15" t="s">
        <v>141</v>
      </c>
      <c r="AU257" s="15" t="s">
        <v>78</v>
      </c>
    </row>
    <row r="258" spans="2:51" s="11" customFormat="1" ht="12">
      <c r="B258" s="231"/>
      <c r="C258" s="232"/>
      <c r="D258" s="215" t="s">
        <v>189</v>
      </c>
      <c r="E258" s="233" t="s">
        <v>1</v>
      </c>
      <c r="F258" s="234" t="s">
        <v>1728</v>
      </c>
      <c r="G258" s="232"/>
      <c r="H258" s="235">
        <v>18.95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189</v>
      </c>
      <c r="AU258" s="241" t="s">
        <v>78</v>
      </c>
      <c r="AV258" s="11" t="s">
        <v>78</v>
      </c>
      <c r="AW258" s="11" t="s">
        <v>31</v>
      </c>
      <c r="AX258" s="11" t="s">
        <v>76</v>
      </c>
      <c r="AY258" s="241" t="s">
        <v>130</v>
      </c>
    </row>
    <row r="259" spans="2:65" s="1" customFormat="1" ht="16.5" customHeight="1">
      <c r="B259" s="36"/>
      <c r="C259" s="221" t="s">
        <v>350</v>
      </c>
      <c r="D259" s="221" t="s">
        <v>178</v>
      </c>
      <c r="E259" s="222" t="s">
        <v>1756</v>
      </c>
      <c r="F259" s="223" t="s">
        <v>1757</v>
      </c>
      <c r="G259" s="224" t="s">
        <v>186</v>
      </c>
      <c r="H259" s="225">
        <v>19.898</v>
      </c>
      <c r="I259" s="226"/>
      <c r="J259" s="227">
        <f>ROUND(I259*H259,2)</f>
        <v>0</v>
      </c>
      <c r="K259" s="223" t="s">
        <v>138</v>
      </c>
      <c r="L259" s="228"/>
      <c r="M259" s="229" t="s">
        <v>1</v>
      </c>
      <c r="N259" s="230" t="s">
        <v>39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408</v>
      </c>
      <c r="AT259" s="15" t="s">
        <v>178</v>
      </c>
      <c r="AU259" s="15" t="s">
        <v>78</v>
      </c>
      <c r="AY259" s="15" t="s">
        <v>130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76</v>
      </c>
      <c r="BK259" s="214">
        <f>ROUND(I259*H259,2)</f>
        <v>0</v>
      </c>
      <c r="BL259" s="15" t="s">
        <v>397</v>
      </c>
      <c r="BM259" s="15" t="s">
        <v>1758</v>
      </c>
    </row>
    <row r="260" spans="2:47" s="1" customFormat="1" ht="12">
      <c r="B260" s="36"/>
      <c r="C260" s="37"/>
      <c r="D260" s="215" t="s">
        <v>141</v>
      </c>
      <c r="E260" s="37"/>
      <c r="F260" s="216" t="s">
        <v>1757</v>
      </c>
      <c r="G260" s="37"/>
      <c r="H260" s="37"/>
      <c r="I260" s="129"/>
      <c r="J260" s="37"/>
      <c r="K260" s="37"/>
      <c r="L260" s="41"/>
      <c r="M260" s="217"/>
      <c r="N260" s="77"/>
      <c r="O260" s="77"/>
      <c r="P260" s="77"/>
      <c r="Q260" s="77"/>
      <c r="R260" s="77"/>
      <c r="S260" s="77"/>
      <c r="T260" s="78"/>
      <c r="AT260" s="15" t="s">
        <v>141</v>
      </c>
      <c r="AU260" s="15" t="s">
        <v>78</v>
      </c>
    </row>
    <row r="261" spans="2:51" s="11" customFormat="1" ht="12">
      <c r="B261" s="231"/>
      <c r="C261" s="232"/>
      <c r="D261" s="215" t="s">
        <v>189</v>
      </c>
      <c r="E261" s="232"/>
      <c r="F261" s="234" t="s">
        <v>1759</v>
      </c>
      <c r="G261" s="232"/>
      <c r="H261" s="235">
        <v>19.898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189</v>
      </c>
      <c r="AU261" s="241" t="s">
        <v>78</v>
      </c>
      <c r="AV261" s="11" t="s">
        <v>78</v>
      </c>
      <c r="AW261" s="11" t="s">
        <v>4</v>
      </c>
      <c r="AX261" s="11" t="s">
        <v>76</v>
      </c>
      <c r="AY261" s="241" t="s">
        <v>130</v>
      </c>
    </row>
    <row r="262" spans="2:65" s="1" customFormat="1" ht="16.5" customHeight="1">
      <c r="B262" s="36"/>
      <c r="C262" s="203" t="s">
        <v>212</v>
      </c>
      <c r="D262" s="203" t="s">
        <v>134</v>
      </c>
      <c r="E262" s="204" t="s">
        <v>727</v>
      </c>
      <c r="F262" s="205" t="s">
        <v>728</v>
      </c>
      <c r="G262" s="206" t="s">
        <v>186</v>
      </c>
      <c r="H262" s="207">
        <v>60.35</v>
      </c>
      <c r="I262" s="208"/>
      <c r="J262" s="209">
        <f>ROUND(I262*H262,2)</f>
        <v>0</v>
      </c>
      <c r="K262" s="205" t="s">
        <v>138</v>
      </c>
      <c r="L262" s="41"/>
      <c r="M262" s="210" t="s">
        <v>1</v>
      </c>
      <c r="N262" s="211" t="s">
        <v>39</v>
      </c>
      <c r="O262" s="77"/>
      <c r="P262" s="212">
        <f>O262*H262</f>
        <v>0</v>
      </c>
      <c r="Q262" s="212">
        <v>0.0002</v>
      </c>
      <c r="R262" s="212">
        <f>Q262*H262</f>
        <v>0.01207</v>
      </c>
      <c r="S262" s="212">
        <v>0</v>
      </c>
      <c r="T262" s="213">
        <f>S262*H262</f>
        <v>0</v>
      </c>
      <c r="AR262" s="15" t="s">
        <v>397</v>
      </c>
      <c r="AT262" s="15" t="s">
        <v>134</v>
      </c>
      <c r="AU262" s="15" t="s">
        <v>78</v>
      </c>
      <c r="AY262" s="15" t="s">
        <v>130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5" t="s">
        <v>76</v>
      </c>
      <c r="BK262" s="214">
        <f>ROUND(I262*H262,2)</f>
        <v>0</v>
      </c>
      <c r="BL262" s="15" t="s">
        <v>397</v>
      </c>
      <c r="BM262" s="15" t="s">
        <v>1760</v>
      </c>
    </row>
    <row r="263" spans="2:47" s="1" customFormat="1" ht="12">
      <c r="B263" s="36"/>
      <c r="C263" s="37"/>
      <c r="D263" s="215" t="s">
        <v>141</v>
      </c>
      <c r="E263" s="37"/>
      <c r="F263" s="216" t="s">
        <v>730</v>
      </c>
      <c r="G263" s="37"/>
      <c r="H263" s="37"/>
      <c r="I263" s="129"/>
      <c r="J263" s="37"/>
      <c r="K263" s="37"/>
      <c r="L263" s="41"/>
      <c r="M263" s="217"/>
      <c r="N263" s="77"/>
      <c r="O263" s="77"/>
      <c r="P263" s="77"/>
      <c r="Q263" s="77"/>
      <c r="R263" s="77"/>
      <c r="S263" s="77"/>
      <c r="T263" s="78"/>
      <c r="AT263" s="15" t="s">
        <v>141</v>
      </c>
      <c r="AU263" s="15" t="s">
        <v>78</v>
      </c>
    </row>
    <row r="264" spans="2:51" s="11" customFormat="1" ht="12">
      <c r="B264" s="231"/>
      <c r="C264" s="232"/>
      <c r="D264" s="215" t="s">
        <v>189</v>
      </c>
      <c r="E264" s="233" t="s">
        <v>1</v>
      </c>
      <c r="F264" s="234" t="s">
        <v>1742</v>
      </c>
      <c r="G264" s="232"/>
      <c r="H264" s="235">
        <v>60.35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189</v>
      </c>
      <c r="AU264" s="241" t="s">
        <v>78</v>
      </c>
      <c r="AV264" s="11" t="s">
        <v>78</v>
      </c>
      <c r="AW264" s="11" t="s">
        <v>31</v>
      </c>
      <c r="AX264" s="11" t="s">
        <v>68</v>
      </c>
      <c r="AY264" s="241" t="s">
        <v>130</v>
      </c>
    </row>
    <row r="265" spans="2:51" s="12" customFormat="1" ht="12">
      <c r="B265" s="242"/>
      <c r="C265" s="243"/>
      <c r="D265" s="215" t="s">
        <v>189</v>
      </c>
      <c r="E265" s="244" t="s">
        <v>1</v>
      </c>
      <c r="F265" s="245" t="s">
        <v>193</v>
      </c>
      <c r="G265" s="243"/>
      <c r="H265" s="246">
        <v>60.35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189</v>
      </c>
      <c r="AU265" s="252" t="s">
        <v>78</v>
      </c>
      <c r="AV265" s="12" t="s">
        <v>174</v>
      </c>
      <c r="AW265" s="12" t="s">
        <v>31</v>
      </c>
      <c r="AX265" s="12" t="s">
        <v>76</v>
      </c>
      <c r="AY265" s="252" t="s">
        <v>130</v>
      </c>
    </row>
    <row r="266" spans="2:65" s="1" customFormat="1" ht="16.5" customHeight="1">
      <c r="B266" s="36"/>
      <c r="C266" s="203" t="s">
        <v>355</v>
      </c>
      <c r="D266" s="203" t="s">
        <v>134</v>
      </c>
      <c r="E266" s="204" t="s">
        <v>732</v>
      </c>
      <c r="F266" s="205" t="s">
        <v>733</v>
      </c>
      <c r="G266" s="206" t="s">
        <v>186</v>
      </c>
      <c r="H266" s="207">
        <v>36.39</v>
      </c>
      <c r="I266" s="208"/>
      <c r="J266" s="209">
        <f>ROUND(I266*H266,2)</f>
        <v>0</v>
      </c>
      <c r="K266" s="205" t="s">
        <v>138</v>
      </c>
      <c r="L266" s="41"/>
      <c r="M266" s="210" t="s">
        <v>1</v>
      </c>
      <c r="N266" s="211" t="s">
        <v>39</v>
      </c>
      <c r="O266" s="77"/>
      <c r="P266" s="212">
        <f>O266*H266</f>
        <v>0</v>
      </c>
      <c r="Q266" s="212">
        <v>1E-05</v>
      </c>
      <c r="R266" s="212">
        <f>Q266*H266</f>
        <v>0.0003639</v>
      </c>
      <c r="S266" s="212">
        <v>0</v>
      </c>
      <c r="T266" s="213">
        <f>S266*H266</f>
        <v>0</v>
      </c>
      <c r="AR266" s="15" t="s">
        <v>397</v>
      </c>
      <c r="AT266" s="15" t="s">
        <v>134</v>
      </c>
      <c r="AU266" s="15" t="s">
        <v>78</v>
      </c>
      <c r="AY266" s="15" t="s">
        <v>130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5" t="s">
        <v>76</v>
      </c>
      <c r="BK266" s="214">
        <f>ROUND(I266*H266,2)</f>
        <v>0</v>
      </c>
      <c r="BL266" s="15" t="s">
        <v>397</v>
      </c>
      <c r="BM266" s="15" t="s">
        <v>1761</v>
      </c>
    </row>
    <row r="267" spans="2:47" s="1" customFormat="1" ht="12">
      <c r="B267" s="36"/>
      <c r="C267" s="37"/>
      <c r="D267" s="215" t="s">
        <v>141</v>
      </c>
      <c r="E267" s="37"/>
      <c r="F267" s="216" t="s">
        <v>735</v>
      </c>
      <c r="G267" s="37"/>
      <c r="H267" s="37"/>
      <c r="I267" s="129"/>
      <c r="J267" s="37"/>
      <c r="K267" s="37"/>
      <c r="L267" s="41"/>
      <c r="M267" s="217"/>
      <c r="N267" s="77"/>
      <c r="O267" s="77"/>
      <c r="P267" s="77"/>
      <c r="Q267" s="77"/>
      <c r="R267" s="77"/>
      <c r="S267" s="77"/>
      <c r="T267" s="78"/>
      <c r="AT267" s="15" t="s">
        <v>141</v>
      </c>
      <c r="AU267" s="15" t="s">
        <v>78</v>
      </c>
    </row>
    <row r="268" spans="2:51" s="11" customFormat="1" ht="12">
      <c r="B268" s="231"/>
      <c r="C268" s="232"/>
      <c r="D268" s="215" t="s">
        <v>189</v>
      </c>
      <c r="E268" s="233" t="s">
        <v>1</v>
      </c>
      <c r="F268" s="234" t="s">
        <v>1762</v>
      </c>
      <c r="G268" s="232"/>
      <c r="H268" s="235">
        <v>36.39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189</v>
      </c>
      <c r="AU268" s="241" t="s">
        <v>78</v>
      </c>
      <c r="AV268" s="11" t="s">
        <v>78</v>
      </c>
      <c r="AW268" s="11" t="s">
        <v>31</v>
      </c>
      <c r="AX268" s="11" t="s">
        <v>76</v>
      </c>
      <c r="AY268" s="241" t="s">
        <v>130</v>
      </c>
    </row>
    <row r="269" spans="2:65" s="1" customFormat="1" ht="16.5" customHeight="1">
      <c r="B269" s="36"/>
      <c r="C269" s="203" t="s">
        <v>337</v>
      </c>
      <c r="D269" s="203" t="s">
        <v>134</v>
      </c>
      <c r="E269" s="204" t="s">
        <v>743</v>
      </c>
      <c r="F269" s="205" t="s">
        <v>744</v>
      </c>
      <c r="G269" s="206" t="s">
        <v>186</v>
      </c>
      <c r="H269" s="207">
        <v>60.35</v>
      </c>
      <c r="I269" s="208"/>
      <c r="J269" s="209">
        <f>ROUND(I269*H269,2)</f>
        <v>0</v>
      </c>
      <c r="K269" s="205" t="s">
        <v>138</v>
      </c>
      <c r="L269" s="41"/>
      <c r="M269" s="210" t="s">
        <v>1</v>
      </c>
      <c r="N269" s="211" t="s">
        <v>39</v>
      </c>
      <c r="O269" s="77"/>
      <c r="P269" s="212">
        <f>O269*H269</f>
        <v>0</v>
      </c>
      <c r="Q269" s="212">
        <v>0.00013</v>
      </c>
      <c r="R269" s="212">
        <f>Q269*H269</f>
        <v>0.0078455</v>
      </c>
      <c r="S269" s="212">
        <v>0</v>
      </c>
      <c r="T269" s="213">
        <f>S269*H269</f>
        <v>0</v>
      </c>
      <c r="AR269" s="15" t="s">
        <v>397</v>
      </c>
      <c r="AT269" s="15" t="s">
        <v>134</v>
      </c>
      <c r="AU269" s="15" t="s">
        <v>78</v>
      </c>
      <c r="AY269" s="15" t="s">
        <v>130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5" t="s">
        <v>76</v>
      </c>
      <c r="BK269" s="214">
        <f>ROUND(I269*H269,2)</f>
        <v>0</v>
      </c>
      <c r="BL269" s="15" t="s">
        <v>397</v>
      </c>
      <c r="BM269" s="15" t="s">
        <v>1763</v>
      </c>
    </row>
    <row r="270" spans="2:47" s="1" customFormat="1" ht="12">
      <c r="B270" s="36"/>
      <c r="C270" s="37"/>
      <c r="D270" s="215" t="s">
        <v>141</v>
      </c>
      <c r="E270" s="37"/>
      <c r="F270" s="216" t="s">
        <v>746</v>
      </c>
      <c r="G270" s="37"/>
      <c r="H270" s="37"/>
      <c r="I270" s="129"/>
      <c r="J270" s="37"/>
      <c r="K270" s="37"/>
      <c r="L270" s="41"/>
      <c r="M270" s="217"/>
      <c r="N270" s="77"/>
      <c r="O270" s="77"/>
      <c r="P270" s="77"/>
      <c r="Q270" s="77"/>
      <c r="R270" s="77"/>
      <c r="S270" s="77"/>
      <c r="T270" s="78"/>
      <c r="AT270" s="15" t="s">
        <v>141</v>
      </c>
      <c r="AU270" s="15" t="s">
        <v>78</v>
      </c>
    </row>
    <row r="271" spans="2:51" s="11" customFormat="1" ht="12">
      <c r="B271" s="231"/>
      <c r="C271" s="232"/>
      <c r="D271" s="215" t="s">
        <v>189</v>
      </c>
      <c r="E271" s="233" t="s">
        <v>1</v>
      </c>
      <c r="F271" s="234" t="s">
        <v>1742</v>
      </c>
      <c r="G271" s="232"/>
      <c r="H271" s="235">
        <v>60.35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AT271" s="241" t="s">
        <v>189</v>
      </c>
      <c r="AU271" s="241" t="s">
        <v>78</v>
      </c>
      <c r="AV271" s="11" t="s">
        <v>78</v>
      </c>
      <c r="AW271" s="11" t="s">
        <v>31</v>
      </c>
      <c r="AX271" s="11" t="s">
        <v>68</v>
      </c>
      <c r="AY271" s="241" t="s">
        <v>130</v>
      </c>
    </row>
    <row r="272" spans="2:51" s="12" customFormat="1" ht="12">
      <c r="B272" s="242"/>
      <c r="C272" s="243"/>
      <c r="D272" s="215" t="s">
        <v>189</v>
      </c>
      <c r="E272" s="244" t="s">
        <v>1</v>
      </c>
      <c r="F272" s="245" t="s">
        <v>193</v>
      </c>
      <c r="G272" s="243"/>
      <c r="H272" s="246">
        <v>60.35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189</v>
      </c>
      <c r="AU272" s="252" t="s">
        <v>78</v>
      </c>
      <c r="AV272" s="12" t="s">
        <v>174</v>
      </c>
      <c r="AW272" s="12" t="s">
        <v>31</v>
      </c>
      <c r="AX272" s="12" t="s">
        <v>76</v>
      </c>
      <c r="AY272" s="252" t="s">
        <v>130</v>
      </c>
    </row>
    <row r="273" spans="2:63" s="10" customFormat="1" ht="22.8" customHeight="1">
      <c r="B273" s="187"/>
      <c r="C273" s="188"/>
      <c r="D273" s="189" t="s">
        <v>67</v>
      </c>
      <c r="E273" s="201" t="s">
        <v>981</v>
      </c>
      <c r="F273" s="201" t="s">
        <v>982</v>
      </c>
      <c r="G273" s="188"/>
      <c r="H273" s="188"/>
      <c r="I273" s="191"/>
      <c r="J273" s="202">
        <f>BK273</f>
        <v>0</v>
      </c>
      <c r="K273" s="188"/>
      <c r="L273" s="193"/>
      <c r="M273" s="194"/>
      <c r="N273" s="195"/>
      <c r="O273" s="195"/>
      <c r="P273" s="196">
        <f>SUM(P274:P275)</f>
        <v>0</v>
      </c>
      <c r="Q273" s="195"/>
      <c r="R273" s="196">
        <f>SUM(R274:R275)</f>
        <v>4.6E-05</v>
      </c>
      <c r="S273" s="195"/>
      <c r="T273" s="197">
        <f>SUM(T274:T275)</f>
        <v>0</v>
      </c>
      <c r="AR273" s="198" t="s">
        <v>78</v>
      </c>
      <c r="AT273" s="199" t="s">
        <v>67</v>
      </c>
      <c r="AU273" s="199" t="s">
        <v>76</v>
      </c>
      <c r="AY273" s="198" t="s">
        <v>130</v>
      </c>
      <c r="BK273" s="200">
        <f>SUM(BK274:BK275)</f>
        <v>0</v>
      </c>
    </row>
    <row r="274" spans="2:65" s="1" customFormat="1" ht="16.5" customHeight="1">
      <c r="B274" s="36"/>
      <c r="C274" s="203" t="s">
        <v>539</v>
      </c>
      <c r="D274" s="203" t="s">
        <v>134</v>
      </c>
      <c r="E274" s="204" t="s">
        <v>1413</v>
      </c>
      <c r="F274" s="205" t="s">
        <v>1414</v>
      </c>
      <c r="G274" s="206" t="s">
        <v>186</v>
      </c>
      <c r="H274" s="207">
        <v>4.6</v>
      </c>
      <c r="I274" s="208"/>
      <c r="J274" s="209">
        <f>ROUND(I274*H274,2)</f>
        <v>0</v>
      </c>
      <c r="K274" s="205" t="s">
        <v>138</v>
      </c>
      <c r="L274" s="41"/>
      <c r="M274" s="210" t="s">
        <v>1</v>
      </c>
      <c r="N274" s="211" t="s">
        <v>39</v>
      </c>
      <c r="O274" s="77"/>
      <c r="P274" s="212">
        <f>O274*H274</f>
        <v>0</v>
      </c>
      <c r="Q274" s="212">
        <v>1E-05</v>
      </c>
      <c r="R274" s="212">
        <f>Q274*H274</f>
        <v>4.6E-05</v>
      </c>
      <c r="S274" s="212">
        <v>0</v>
      </c>
      <c r="T274" s="213">
        <f>S274*H274</f>
        <v>0</v>
      </c>
      <c r="AR274" s="15" t="s">
        <v>397</v>
      </c>
      <c r="AT274" s="15" t="s">
        <v>134</v>
      </c>
      <c r="AU274" s="15" t="s">
        <v>78</v>
      </c>
      <c r="AY274" s="15" t="s">
        <v>130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5" t="s">
        <v>76</v>
      </c>
      <c r="BK274" s="214">
        <f>ROUND(I274*H274,2)</f>
        <v>0</v>
      </c>
      <c r="BL274" s="15" t="s">
        <v>397</v>
      </c>
      <c r="BM274" s="15" t="s">
        <v>1764</v>
      </c>
    </row>
    <row r="275" spans="2:51" s="11" customFormat="1" ht="12">
      <c r="B275" s="231"/>
      <c r="C275" s="232"/>
      <c r="D275" s="215" t="s">
        <v>189</v>
      </c>
      <c r="E275" s="233" t="s">
        <v>1</v>
      </c>
      <c r="F275" s="234" t="s">
        <v>1765</v>
      </c>
      <c r="G275" s="232"/>
      <c r="H275" s="235">
        <v>4.6</v>
      </c>
      <c r="I275" s="236"/>
      <c r="J275" s="232"/>
      <c r="K275" s="232"/>
      <c r="L275" s="237"/>
      <c r="M275" s="265"/>
      <c r="N275" s="266"/>
      <c r="O275" s="266"/>
      <c r="P275" s="266"/>
      <c r="Q275" s="266"/>
      <c r="R275" s="266"/>
      <c r="S275" s="266"/>
      <c r="T275" s="267"/>
      <c r="AT275" s="241" t="s">
        <v>189</v>
      </c>
      <c r="AU275" s="241" t="s">
        <v>78</v>
      </c>
      <c r="AV275" s="11" t="s">
        <v>78</v>
      </c>
      <c r="AW275" s="11" t="s">
        <v>31</v>
      </c>
      <c r="AX275" s="11" t="s">
        <v>76</v>
      </c>
      <c r="AY275" s="241" t="s">
        <v>130</v>
      </c>
    </row>
    <row r="276" spans="2:12" s="1" customFormat="1" ht="6.95" customHeight="1">
      <c r="B276" s="55"/>
      <c r="C276" s="56"/>
      <c r="D276" s="56"/>
      <c r="E276" s="56"/>
      <c r="F276" s="56"/>
      <c r="G276" s="56"/>
      <c r="H276" s="56"/>
      <c r="I276" s="153"/>
      <c r="J276" s="56"/>
      <c r="K276" s="56"/>
      <c r="L276" s="41"/>
    </row>
  </sheetData>
  <sheetProtection password="CAFF" sheet="1" objects="1" scenarios="1" formatColumns="0" formatRows="0" autoFilter="0"/>
  <autoFilter ref="C85:K27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99</v>
      </c>
    </row>
    <row r="3" spans="2:46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78</v>
      </c>
    </row>
    <row r="4" spans="2:46" ht="24.95" customHeight="1">
      <c r="B4" s="18"/>
      <c r="D4" s="126" t="s">
        <v>103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7" t="s">
        <v>16</v>
      </c>
      <c r="L6" s="18"/>
    </row>
    <row r="7" spans="2:12" ht="16.5" customHeight="1">
      <c r="B7" s="18"/>
      <c r="E7" s="128" t="str">
        <f>'Rekapitulace stavby'!K6</f>
        <v>Stavební úpravy - požadavky 2020</v>
      </c>
      <c r="F7" s="127"/>
      <c r="G7" s="127"/>
      <c r="H7" s="127"/>
      <c r="L7" s="18"/>
    </row>
    <row r="8" spans="2:12" s="1" customFormat="1" ht="12" customHeight="1">
      <c r="B8" s="41"/>
      <c r="D8" s="127" t="s">
        <v>104</v>
      </c>
      <c r="I8" s="129"/>
      <c r="L8" s="41"/>
    </row>
    <row r="9" spans="2:12" s="1" customFormat="1" ht="36.95" customHeight="1">
      <c r="B9" s="41"/>
      <c r="E9" s="130" t="s">
        <v>1766</v>
      </c>
      <c r="F9" s="1"/>
      <c r="G9" s="1"/>
      <c r="H9" s="1"/>
      <c r="I9" s="129"/>
      <c r="L9" s="41"/>
    </row>
    <row r="10" spans="2:12" s="1" customFormat="1" ht="12">
      <c r="B10" s="41"/>
      <c r="I10" s="129"/>
      <c r="L10" s="41"/>
    </row>
    <row r="11" spans="2:12" s="1" customFormat="1" ht="12" customHeight="1">
      <c r="B11" s="41"/>
      <c r="D11" s="127" t="s">
        <v>18</v>
      </c>
      <c r="F11" s="15" t="s">
        <v>1</v>
      </c>
      <c r="I11" s="131" t="s">
        <v>19</v>
      </c>
      <c r="J11" s="15" t="s">
        <v>1</v>
      </c>
      <c r="L11" s="41"/>
    </row>
    <row r="12" spans="2:12" s="1" customFormat="1" ht="12" customHeight="1">
      <c r="B12" s="41"/>
      <c r="D12" s="127" t="s">
        <v>20</v>
      </c>
      <c r="F12" s="15" t="s">
        <v>21</v>
      </c>
      <c r="I12" s="131" t="s">
        <v>22</v>
      </c>
      <c r="J12" s="132" t="str">
        <f>'Rekapitulace stavby'!AN8</f>
        <v>20. 4. 2020</v>
      </c>
      <c r="L12" s="41"/>
    </row>
    <row r="13" spans="2:12" s="1" customFormat="1" ht="10.8" customHeight="1">
      <c r="B13" s="41"/>
      <c r="I13" s="129"/>
      <c r="L13" s="41"/>
    </row>
    <row r="14" spans="2:12" s="1" customFormat="1" ht="12" customHeight="1">
      <c r="B14" s="41"/>
      <c r="D14" s="127" t="s">
        <v>24</v>
      </c>
      <c r="I14" s="131" t="s">
        <v>25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31" t="s">
        <v>27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9"/>
      <c r="L16" s="41"/>
    </row>
    <row r="17" spans="2:12" s="1" customFormat="1" ht="12" customHeight="1">
      <c r="B17" s="41"/>
      <c r="D17" s="127" t="s">
        <v>28</v>
      </c>
      <c r="I17" s="131" t="s">
        <v>25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1" t="s">
        <v>27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9"/>
      <c r="L19" s="41"/>
    </row>
    <row r="20" spans="2:12" s="1" customFormat="1" ht="12" customHeight="1">
      <c r="B20" s="41"/>
      <c r="D20" s="127" t="s">
        <v>30</v>
      </c>
      <c r="I20" s="131" t="s">
        <v>25</v>
      </c>
      <c r="J20" s="15" t="str">
        <f>IF('Rekapitulace stavby'!AN16="","",'Rekapitulace stavby'!AN16)</f>
        <v/>
      </c>
      <c r="L20" s="41"/>
    </row>
    <row r="21" spans="2:12" s="1" customFormat="1" ht="18" customHeight="1">
      <c r="B21" s="41"/>
      <c r="E21" s="15" t="str">
        <f>IF('Rekapitulace stavby'!E17="","",'Rekapitulace stavby'!E17)</f>
        <v xml:space="preserve"> </v>
      </c>
      <c r="I21" s="131" t="s">
        <v>27</v>
      </c>
      <c r="J21" s="15" t="str">
        <f>IF('Rekapitulace stavby'!AN17="","",'Rekapitulace stavby'!AN17)</f>
        <v/>
      </c>
      <c r="L21" s="41"/>
    </row>
    <row r="22" spans="2:12" s="1" customFormat="1" ht="6.95" customHeight="1">
      <c r="B22" s="41"/>
      <c r="I22" s="129"/>
      <c r="L22" s="41"/>
    </row>
    <row r="23" spans="2:12" s="1" customFormat="1" ht="12" customHeight="1">
      <c r="B23" s="41"/>
      <c r="D23" s="127" t="s">
        <v>32</v>
      </c>
      <c r="I23" s="131" t="s">
        <v>25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31" t="s">
        <v>27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9"/>
      <c r="L25" s="41"/>
    </row>
    <row r="26" spans="2:12" s="1" customFormat="1" ht="12" customHeight="1">
      <c r="B26" s="41"/>
      <c r="D26" s="127" t="s">
        <v>33</v>
      </c>
      <c r="I26" s="129"/>
      <c r="L26" s="41"/>
    </row>
    <row r="27" spans="2:12" s="6" customFormat="1" ht="16.5" customHeight="1">
      <c r="B27" s="133"/>
      <c r="E27" s="134" t="s">
        <v>1</v>
      </c>
      <c r="F27" s="134"/>
      <c r="G27" s="134"/>
      <c r="H27" s="134"/>
      <c r="I27" s="135"/>
      <c r="L27" s="133"/>
    </row>
    <row r="28" spans="2:12" s="1" customFormat="1" ht="6.95" customHeight="1">
      <c r="B28" s="41"/>
      <c r="I28" s="129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6"/>
      <c r="J29" s="69"/>
      <c r="K29" s="69"/>
      <c r="L29" s="41"/>
    </row>
    <row r="30" spans="2:12" s="1" customFormat="1" ht="25.4" customHeight="1">
      <c r="B30" s="41"/>
      <c r="D30" s="137" t="s">
        <v>34</v>
      </c>
      <c r="I30" s="129"/>
      <c r="J30" s="138">
        <f>ROUND(J104,2)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6"/>
      <c r="J31" s="69"/>
      <c r="K31" s="69"/>
      <c r="L31" s="41"/>
    </row>
    <row r="32" spans="2:12" s="1" customFormat="1" ht="14.4" customHeight="1">
      <c r="B32" s="41"/>
      <c r="F32" s="139" t="s">
        <v>36</v>
      </c>
      <c r="I32" s="140" t="s">
        <v>35</v>
      </c>
      <c r="J32" s="139" t="s">
        <v>37</v>
      </c>
      <c r="L32" s="41"/>
    </row>
    <row r="33" spans="2:12" s="1" customFormat="1" ht="14.4" customHeight="1">
      <c r="B33" s="41"/>
      <c r="D33" s="127" t="s">
        <v>38</v>
      </c>
      <c r="E33" s="127" t="s">
        <v>39</v>
      </c>
      <c r="F33" s="141">
        <f>ROUND((SUM(BE104:BE607)),2)</f>
        <v>0</v>
      </c>
      <c r="I33" s="142">
        <v>0.21</v>
      </c>
      <c r="J33" s="141">
        <f>ROUND(((SUM(BE104:BE607))*I33),2)</f>
        <v>0</v>
      </c>
      <c r="L33" s="41"/>
    </row>
    <row r="34" spans="2:12" s="1" customFormat="1" ht="14.4" customHeight="1">
      <c r="B34" s="41"/>
      <c r="E34" s="127" t="s">
        <v>40</v>
      </c>
      <c r="F34" s="141">
        <f>ROUND((SUM(BF104:BF607)),2)</f>
        <v>0</v>
      </c>
      <c r="I34" s="142">
        <v>0.15</v>
      </c>
      <c r="J34" s="141">
        <f>ROUND(((SUM(BF104:BF607))*I34),2)</f>
        <v>0</v>
      </c>
      <c r="L34" s="41"/>
    </row>
    <row r="35" spans="2:12" s="1" customFormat="1" ht="14.4" customHeight="1" hidden="1">
      <c r="B35" s="41"/>
      <c r="E35" s="127" t="s">
        <v>41</v>
      </c>
      <c r="F35" s="141">
        <f>ROUND((SUM(BG104:BG607)),2)</f>
        <v>0</v>
      </c>
      <c r="I35" s="142">
        <v>0.21</v>
      </c>
      <c r="J35" s="141">
        <f>0</f>
        <v>0</v>
      </c>
      <c r="L35" s="41"/>
    </row>
    <row r="36" spans="2:12" s="1" customFormat="1" ht="14.4" customHeight="1" hidden="1">
      <c r="B36" s="41"/>
      <c r="E36" s="127" t="s">
        <v>42</v>
      </c>
      <c r="F36" s="141">
        <f>ROUND((SUM(BH104:BH607)),2)</f>
        <v>0</v>
      </c>
      <c r="I36" s="142">
        <v>0.15</v>
      </c>
      <c r="J36" s="141">
        <f>0</f>
        <v>0</v>
      </c>
      <c r="L36" s="41"/>
    </row>
    <row r="37" spans="2:12" s="1" customFormat="1" ht="14.4" customHeight="1" hidden="1">
      <c r="B37" s="41"/>
      <c r="E37" s="127" t="s">
        <v>43</v>
      </c>
      <c r="F37" s="141">
        <f>ROUND((SUM(BI104:BI607)),2)</f>
        <v>0</v>
      </c>
      <c r="I37" s="142">
        <v>0</v>
      </c>
      <c r="J37" s="141">
        <f>0</f>
        <v>0</v>
      </c>
      <c r="L37" s="41"/>
    </row>
    <row r="38" spans="2:12" s="1" customFormat="1" ht="6.95" customHeight="1">
      <c r="B38" s="41"/>
      <c r="I38" s="129"/>
      <c r="L38" s="41"/>
    </row>
    <row r="39" spans="2:12" s="1" customFormat="1" ht="25.4" customHeight="1">
      <c r="B39" s="41"/>
      <c r="C39" s="143"/>
      <c r="D39" s="144" t="s">
        <v>44</v>
      </c>
      <c r="E39" s="145"/>
      <c r="F39" s="145"/>
      <c r="G39" s="146" t="s">
        <v>45</v>
      </c>
      <c r="H39" s="147" t="s">
        <v>46</v>
      </c>
      <c r="I39" s="148"/>
      <c r="J39" s="149">
        <f>SUM(J30:J37)</f>
        <v>0</v>
      </c>
      <c r="K39" s="150"/>
      <c r="L39" s="41"/>
    </row>
    <row r="40" spans="2:12" s="1" customFormat="1" ht="14.4" customHeight="1">
      <c r="B40" s="151"/>
      <c r="C40" s="152"/>
      <c r="D40" s="152"/>
      <c r="E40" s="152"/>
      <c r="F40" s="152"/>
      <c r="G40" s="152"/>
      <c r="H40" s="152"/>
      <c r="I40" s="153"/>
      <c r="J40" s="152"/>
      <c r="K40" s="152"/>
      <c r="L40" s="41"/>
    </row>
    <row r="44" spans="2:12" s="1" customFormat="1" ht="6.95" customHeight="1">
      <c r="B44" s="154"/>
      <c r="C44" s="155"/>
      <c r="D44" s="155"/>
      <c r="E44" s="155"/>
      <c r="F44" s="155"/>
      <c r="G44" s="155"/>
      <c r="H44" s="155"/>
      <c r="I44" s="156"/>
      <c r="J44" s="155"/>
      <c r="K44" s="155"/>
      <c r="L44" s="41"/>
    </row>
    <row r="45" spans="2:12" s="1" customFormat="1" ht="24.95" customHeight="1">
      <c r="B45" s="36"/>
      <c r="C45" s="21" t="s">
        <v>106</v>
      </c>
      <c r="D45" s="37"/>
      <c r="E45" s="37"/>
      <c r="F45" s="37"/>
      <c r="G45" s="37"/>
      <c r="H45" s="37"/>
      <c r="I45" s="129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9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9"/>
      <c r="J47" s="37"/>
      <c r="K47" s="37"/>
      <c r="L47" s="41"/>
    </row>
    <row r="48" spans="2:12" s="1" customFormat="1" ht="16.5" customHeight="1">
      <c r="B48" s="36"/>
      <c r="C48" s="37"/>
      <c r="D48" s="37"/>
      <c r="E48" s="157" t="str">
        <f>E7</f>
        <v>Stavební úpravy - požadavky 2020</v>
      </c>
      <c r="F48" s="30"/>
      <c r="G48" s="30"/>
      <c r="H48" s="30"/>
      <c r="I48" s="129"/>
      <c r="J48" s="37"/>
      <c r="K48" s="37"/>
      <c r="L48" s="41"/>
    </row>
    <row r="49" spans="2:12" s="1" customFormat="1" ht="12" customHeight="1">
      <c r="B49" s="36"/>
      <c r="C49" s="30" t="s">
        <v>104</v>
      </c>
      <c r="D49" s="37"/>
      <c r="E49" s="37"/>
      <c r="F49" s="37"/>
      <c r="G49" s="37"/>
      <c r="H49" s="37"/>
      <c r="I49" s="129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202008 - Seminární místnosti</v>
      </c>
      <c r="F50" s="37"/>
      <c r="G50" s="37"/>
      <c r="H50" s="37"/>
      <c r="I50" s="129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9"/>
      <c r="J51" s="37"/>
      <c r="K51" s="37"/>
      <c r="L51" s="41"/>
    </row>
    <row r="52" spans="2:12" s="1" customFormat="1" ht="12" customHeight="1">
      <c r="B52" s="36"/>
      <c r="C52" s="30" t="s">
        <v>20</v>
      </c>
      <c r="D52" s="37"/>
      <c r="E52" s="37"/>
      <c r="F52" s="25" t="str">
        <f>F12</f>
        <v>Šimkova ul.</v>
      </c>
      <c r="G52" s="37"/>
      <c r="H52" s="37"/>
      <c r="I52" s="131" t="s">
        <v>22</v>
      </c>
      <c r="J52" s="65" t="str">
        <f>IF(J12="","",J12)</f>
        <v>20. 4. 2020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9"/>
      <c r="J53" s="37"/>
      <c r="K53" s="37"/>
      <c r="L53" s="41"/>
    </row>
    <row r="54" spans="2:12" s="1" customFormat="1" ht="13.65" customHeight="1">
      <c r="B54" s="36"/>
      <c r="C54" s="30" t="s">
        <v>24</v>
      </c>
      <c r="D54" s="37"/>
      <c r="E54" s="37"/>
      <c r="F54" s="25" t="str">
        <f>E15</f>
        <v xml:space="preserve"> </v>
      </c>
      <c r="G54" s="37"/>
      <c r="H54" s="37"/>
      <c r="I54" s="131" t="s">
        <v>30</v>
      </c>
      <c r="J54" s="34" t="str">
        <f>E21</f>
        <v xml:space="preserve"> </v>
      </c>
      <c r="K54" s="37"/>
      <c r="L54" s="41"/>
    </row>
    <row r="55" spans="2:12" s="1" customFormat="1" ht="13.6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1" t="s">
        <v>32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9"/>
      <c r="J56" s="37"/>
      <c r="K56" s="37"/>
      <c r="L56" s="41"/>
    </row>
    <row r="57" spans="2:12" s="1" customFormat="1" ht="29.25" customHeight="1">
      <c r="B57" s="36"/>
      <c r="C57" s="158" t="s">
        <v>107</v>
      </c>
      <c r="D57" s="159"/>
      <c r="E57" s="159"/>
      <c r="F57" s="159"/>
      <c r="G57" s="159"/>
      <c r="H57" s="159"/>
      <c r="I57" s="160"/>
      <c r="J57" s="161" t="s">
        <v>108</v>
      </c>
      <c r="K57" s="159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9"/>
      <c r="J58" s="37"/>
      <c r="K58" s="37"/>
      <c r="L58" s="41"/>
    </row>
    <row r="59" spans="2:47" s="1" customFormat="1" ht="22.8" customHeight="1">
      <c r="B59" s="36"/>
      <c r="C59" s="162" t="s">
        <v>109</v>
      </c>
      <c r="D59" s="37"/>
      <c r="E59" s="37"/>
      <c r="F59" s="37"/>
      <c r="G59" s="37"/>
      <c r="H59" s="37"/>
      <c r="I59" s="129"/>
      <c r="J59" s="96">
        <f>J104</f>
        <v>0</v>
      </c>
      <c r="K59" s="37"/>
      <c r="L59" s="41"/>
      <c r="AU59" s="15" t="s">
        <v>110</v>
      </c>
    </row>
    <row r="60" spans="2:12" s="7" customFormat="1" ht="24.95" customHeight="1">
      <c r="B60" s="163"/>
      <c r="C60" s="164"/>
      <c r="D60" s="165" t="s">
        <v>152</v>
      </c>
      <c r="E60" s="166"/>
      <c r="F60" s="166"/>
      <c r="G60" s="166"/>
      <c r="H60" s="166"/>
      <c r="I60" s="167"/>
      <c r="J60" s="168">
        <f>J105</f>
        <v>0</v>
      </c>
      <c r="K60" s="164"/>
      <c r="L60" s="169"/>
    </row>
    <row r="61" spans="2:12" s="8" customFormat="1" ht="19.9" customHeight="1">
      <c r="B61" s="170"/>
      <c r="C61" s="171"/>
      <c r="D61" s="172" t="s">
        <v>155</v>
      </c>
      <c r="E61" s="173"/>
      <c r="F61" s="173"/>
      <c r="G61" s="173"/>
      <c r="H61" s="173"/>
      <c r="I61" s="174"/>
      <c r="J61" s="175">
        <f>J106</f>
        <v>0</v>
      </c>
      <c r="K61" s="171"/>
      <c r="L61" s="176"/>
    </row>
    <row r="62" spans="2:12" s="8" customFormat="1" ht="19.9" customHeight="1">
      <c r="B62" s="170"/>
      <c r="C62" s="171"/>
      <c r="D62" s="172" t="s">
        <v>156</v>
      </c>
      <c r="E62" s="173"/>
      <c r="F62" s="173"/>
      <c r="G62" s="173"/>
      <c r="H62" s="173"/>
      <c r="I62" s="174"/>
      <c r="J62" s="175">
        <f>J116</f>
        <v>0</v>
      </c>
      <c r="K62" s="171"/>
      <c r="L62" s="176"/>
    </row>
    <row r="63" spans="2:12" s="8" customFormat="1" ht="19.9" customHeight="1">
      <c r="B63" s="170"/>
      <c r="C63" s="171"/>
      <c r="D63" s="172" t="s">
        <v>157</v>
      </c>
      <c r="E63" s="173"/>
      <c r="F63" s="173"/>
      <c r="G63" s="173"/>
      <c r="H63" s="173"/>
      <c r="I63" s="174"/>
      <c r="J63" s="175">
        <f>J126</f>
        <v>0</v>
      </c>
      <c r="K63" s="171"/>
      <c r="L63" s="176"/>
    </row>
    <row r="64" spans="2:12" s="7" customFormat="1" ht="24.95" customHeight="1">
      <c r="B64" s="163"/>
      <c r="C64" s="164"/>
      <c r="D64" s="165" t="s">
        <v>158</v>
      </c>
      <c r="E64" s="166"/>
      <c r="F64" s="166"/>
      <c r="G64" s="166"/>
      <c r="H64" s="166"/>
      <c r="I64" s="167"/>
      <c r="J64" s="168">
        <f>J136</f>
        <v>0</v>
      </c>
      <c r="K64" s="164"/>
      <c r="L64" s="169"/>
    </row>
    <row r="65" spans="2:12" s="8" customFormat="1" ht="19.9" customHeight="1">
      <c r="B65" s="170"/>
      <c r="C65" s="171"/>
      <c r="D65" s="172" t="s">
        <v>159</v>
      </c>
      <c r="E65" s="173"/>
      <c r="F65" s="173"/>
      <c r="G65" s="173"/>
      <c r="H65" s="173"/>
      <c r="I65" s="174"/>
      <c r="J65" s="175">
        <f>J137</f>
        <v>0</v>
      </c>
      <c r="K65" s="171"/>
      <c r="L65" s="176"/>
    </row>
    <row r="66" spans="2:12" s="8" customFormat="1" ht="19.9" customHeight="1">
      <c r="B66" s="170"/>
      <c r="C66" s="171"/>
      <c r="D66" s="172" t="s">
        <v>1004</v>
      </c>
      <c r="E66" s="173"/>
      <c r="F66" s="173"/>
      <c r="G66" s="173"/>
      <c r="H66" s="173"/>
      <c r="I66" s="174"/>
      <c r="J66" s="175">
        <f>J148</f>
        <v>0</v>
      </c>
      <c r="K66" s="171"/>
      <c r="L66" s="176"/>
    </row>
    <row r="67" spans="2:12" s="8" customFormat="1" ht="19.9" customHeight="1">
      <c r="B67" s="170"/>
      <c r="C67" s="171"/>
      <c r="D67" s="172" t="s">
        <v>1005</v>
      </c>
      <c r="E67" s="173"/>
      <c r="F67" s="173"/>
      <c r="G67" s="173"/>
      <c r="H67" s="173"/>
      <c r="I67" s="174"/>
      <c r="J67" s="175">
        <f>J163</f>
        <v>0</v>
      </c>
      <c r="K67" s="171"/>
      <c r="L67" s="176"/>
    </row>
    <row r="68" spans="2:12" s="8" customFormat="1" ht="19.9" customHeight="1">
      <c r="B68" s="170"/>
      <c r="C68" s="171"/>
      <c r="D68" s="172" t="s">
        <v>160</v>
      </c>
      <c r="E68" s="173"/>
      <c r="F68" s="173"/>
      <c r="G68" s="173"/>
      <c r="H68" s="173"/>
      <c r="I68" s="174"/>
      <c r="J68" s="175">
        <f>J182</f>
        <v>0</v>
      </c>
      <c r="K68" s="171"/>
      <c r="L68" s="176"/>
    </row>
    <row r="69" spans="2:12" s="8" customFormat="1" ht="19.9" customHeight="1">
      <c r="B69" s="170"/>
      <c r="C69" s="171"/>
      <c r="D69" s="172" t="s">
        <v>1767</v>
      </c>
      <c r="E69" s="173"/>
      <c r="F69" s="173"/>
      <c r="G69" s="173"/>
      <c r="H69" s="173"/>
      <c r="I69" s="174"/>
      <c r="J69" s="175">
        <f>J231</f>
        <v>0</v>
      </c>
      <c r="K69" s="171"/>
      <c r="L69" s="176"/>
    </row>
    <row r="70" spans="2:12" s="8" customFormat="1" ht="19.9" customHeight="1">
      <c r="B70" s="170"/>
      <c r="C70" s="171"/>
      <c r="D70" s="172" t="s">
        <v>1768</v>
      </c>
      <c r="E70" s="173"/>
      <c r="F70" s="173"/>
      <c r="G70" s="173"/>
      <c r="H70" s="173"/>
      <c r="I70" s="174"/>
      <c r="J70" s="175">
        <f>J251</f>
        <v>0</v>
      </c>
      <c r="K70" s="171"/>
      <c r="L70" s="176"/>
    </row>
    <row r="71" spans="2:12" s="8" customFormat="1" ht="14.85" customHeight="1">
      <c r="B71" s="170"/>
      <c r="C71" s="171"/>
      <c r="D71" s="172" t="s">
        <v>1769</v>
      </c>
      <c r="E71" s="173"/>
      <c r="F71" s="173"/>
      <c r="G71" s="173"/>
      <c r="H71" s="173"/>
      <c r="I71" s="174"/>
      <c r="J71" s="175">
        <f>J252</f>
        <v>0</v>
      </c>
      <c r="K71" s="171"/>
      <c r="L71" s="176"/>
    </row>
    <row r="72" spans="2:12" s="8" customFormat="1" ht="14.85" customHeight="1">
      <c r="B72" s="170"/>
      <c r="C72" s="171"/>
      <c r="D72" s="172" t="s">
        <v>1770</v>
      </c>
      <c r="E72" s="173"/>
      <c r="F72" s="173"/>
      <c r="G72" s="173"/>
      <c r="H72" s="173"/>
      <c r="I72" s="174"/>
      <c r="J72" s="175">
        <f>J302</f>
        <v>0</v>
      </c>
      <c r="K72" s="171"/>
      <c r="L72" s="176"/>
    </row>
    <row r="73" spans="2:12" s="8" customFormat="1" ht="14.85" customHeight="1">
      <c r="B73" s="170"/>
      <c r="C73" s="171"/>
      <c r="D73" s="172" t="s">
        <v>1771</v>
      </c>
      <c r="E73" s="173"/>
      <c r="F73" s="173"/>
      <c r="G73" s="173"/>
      <c r="H73" s="173"/>
      <c r="I73" s="174"/>
      <c r="J73" s="175">
        <f>J331</f>
        <v>0</v>
      </c>
      <c r="K73" s="171"/>
      <c r="L73" s="176"/>
    </row>
    <row r="74" spans="2:12" s="8" customFormat="1" ht="14.85" customHeight="1">
      <c r="B74" s="170"/>
      <c r="C74" s="171"/>
      <c r="D74" s="172" t="s">
        <v>1772</v>
      </c>
      <c r="E74" s="173"/>
      <c r="F74" s="173"/>
      <c r="G74" s="173"/>
      <c r="H74" s="173"/>
      <c r="I74" s="174"/>
      <c r="J74" s="175">
        <f>J340</f>
        <v>0</v>
      </c>
      <c r="K74" s="171"/>
      <c r="L74" s="176"/>
    </row>
    <row r="75" spans="2:12" s="8" customFormat="1" ht="14.85" customHeight="1">
      <c r="B75" s="170"/>
      <c r="C75" s="171"/>
      <c r="D75" s="172" t="s">
        <v>1773</v>
      </c>
      <c r="E75" s="173"/>
      <c r="F75" s="173"/>
      <c r="G75" s="173"/>
      <c r="H75" s="173"/>
      <c r="I75" s="174"/>
      <c r="J75" s="175">
        <f>J349</f>
        <v>0</v>
      </c>
      <c r="K75" s="171"/>
      <c r="L75" s="176"/>
    </row>
    <row r="76" spans="2:12" s="8" customFormat="1" ht="14.85" customHeight="1">
      <c r="B76" s="170"/>
      <c r="C76" s="171"/>
      <c r="D76" s="172" t="s">
        <v>1774</v>
      </c>
      <c r="E76" s="173"/>
      <c r="F76" s="173"/>
      <c r="G76" s="173"/>
      <c r="H76" s="173"/>
      <c r="I76" s="174"/>
      <c r="J76" s="175">
        <f>J368</f>
        <v>0</v>
      </c>
      <c r="K76" s="171"/>
      <c r="L76" s="176"/>
    </row>
    <row r="77" spans="2:12" s="8" customFormat="1" ht="14.85" customHeight="1">
      <c r="B77" s="170"/>
      <c r="C77" s="171"/>
      <c r="D77" s="172" t="s">
        <v>1775</v>
      </c>
      <c r="E77" s="173"/>
      <c r="F77" s="173"/>
      <c r="G77" s="173"/>
      <c r="H77" s="173"/>
      <c r="I77" s="174"/>
      <c r="J77" s="175">
        <f>J375</f>
        <v>0</v>
      </c>
      <c r="K77" s="171"/>
      <c r="L77" s="176"/>
    </row>
    <row r="78" spans="2:12" s="8" customFormat="1" ht="19.9" customHeight="1">
      <c r="B78" s="170"/>
      <c r="C78" s="171"/>
      <c r="D78" s="172" t="s">
        <v>161</v>
      </c>
      <c r="E78" s="173"/>
      <c r="F78" s="173"/>
      <c r="G78" s="173"/>
      <c r="H78" s="173"/>
      <c r="I78" s="174"/>
      <c r="J78" s="175">
        <f>J386</f>
        <v>0</v>
      </c>
      <c r="K78" s="171"/>
      <c r="L78" s="176"/>
    </row>
    <row r="79" spans="2:12" s="8" customFormat="1" ht="19.9" customHeight="1">
      <c r="B79" s="170"/>
      <c r="C79" s="171"/>
      <c r="D79" s="172" t="s">
        <v>162</v>
      </c>
      <c r="E79" s="173"/>
      <c r="F79" s="173"/>
      <c r="G79" s="173"/>
      <c r="H79" s="173"/>
      <c r="I79" s="174"/>
      <c r="J79" s="175">
        <f>J402</f>
        <v>0</v>
      </c>
      <c r="K79" s="171"/>
      <c r="L79" s="176"/>
    </row>
    <row r="80" spans="2:12" s="8" customFormat="1" ht="19.9" customHeight="1">
      <c r="B80" s="170"/>
      <c r="C80" s="171"/>
      <c r="D80" s="172" t="s">
        <v>1007</v>
      </c>
      <c r="E80" s="173"/>
      <c r="F80" s="173"/>
      <c r="G80" s="173"/>
      <c r="H80" s="173"/>
      <c r="I80" s="174"/>
      <c r="J80" s="175">
        <f>J438</f>
        <v>0</v>
      </c>
      <c r="K80" s="171"/>
      <c r="L80" s="176"/>
    </row>
    <row r="81" spans="2:12" s="8" customFormat="1" ht="19.9" customHeight="1">
      <c r="B81" s="170"/>
      <c r="C81" s="171"/>
      <c r="D81" s="172" t="s">
        <v>163</v>
      </c>
      <c r="E81" s="173"/>
      <c r="F81" s="173"/>
      <c r="G81" s="173"/>
      <c r="H81" s="173"/>
      <c r="I81" s="174"/>
      <c r="J81" s="175">
        <f>J446</f>
        <v>0</v>
      </c>
      <c r="K81" s="171"/>
      <c r="L81" s="176"/>
    </row>
    <row r="82" spans="2:12" s="8" customFormat="1" ht="19.9" customHeight="1">
      <c r="B82" s="170"/>
      <c r="C82" s="171"/>
      <c r="D82" s="172" t="s">
        <v>1008</v>
      </c>
      <c r="E82" s="173"/>
      <c r="F82" s="173"/>
      <c r="G82" s="173"/>
      <c r="H82" s="173"/>
      <c r="I82" s="174"/>
      <c r="J82" s="175">
        <f>J514</f>
        <v>0</v>
      </c>
      <c r="K82" s="171"/>
      <c r="L82" s="176"/>
    </row>
    <row r="83" spans="2:12" s="8" customFormat="1" ht="19.9" customHeight="1">
      <c r="B83" s="170"/>
      <c r="C83" s="171"/>
      <c r="D83" s="172" t="s">
        <v>165</v>
      </c>
      <c r="E83" s="173"/>
      <c r="F83" s="173"/>
      <c r="G83" s="173"/>
      <c r="H83" s="173"/>
      <c r="I83" s="174"/>
      <c r="J83" s="175">
        <f>J518</f>
        <v>0</v>
      </c>
      <c r="K83" s="171"/>
      <c r="L83" s="176"/>
    </row>
    <row r="84" spans="2:12" s="8" customFormat="1" ht="19.9" customHeight="1">
      <c r="B84" s="170"/>
      <c r="C84" s="171"/>
      <c r="D84" s="172" t="s">
        <v>166</v>
      </c>
      <c r="E84" s="173"/>
      <c r="F84" s="173"/>
      <c r="G84" s="173"/>
      <c r="H84" s="173"/>
      <c r="I84" s="174"/>
      <c r="J84" s="175">
        <f>J548</f>
        <v>0</v>
      </c>
      <c r="K84" s="171"/>
      <c r="L84" s="176"/>
    </row>
    <row r="85" spans="2:12" s="1" customFormat="1" ht="21.8" customHeight="1">
      <c r="B85" s="36"/>
      <c r="C85" s="37"/>
      <c r="D85" s="37"/>
      <c r="E85" s="37"/>
      <c r="F85" s="37"/>
      <c r="G85" s="37"/>
      <c r="H85" s="37"/>
      <c r="I85" s="129"/>
      <c r="J85" s="37"/>
      <c r="K85" s="37"/>
      <c r="L85" s="41"/>
    </row>
    <row r="86" spans="2:12" s="1" customFormat="1" ht="6.95" customHeight="1">
      <c r="B86" s="55"/>
      <c r="C86" s="56"/>
      <c r="D86" s="56"/>
      <c r="E86" s="56"/>
      <c r="F86" s="56"/>
      <c r="G86" s="56"/>
      <c r="H86" s="56"/>
      <c r="I86" s="153"/>
      <c r="J86" s="56"/>
      <c r="K86" s="56"/>
      <c r="L86" s="41"/>
    </row>
    <row r="90" spans="2:12" s="1" customFormat="1" ht="6.95" customHeight="1">
      <c r="B90" s="57"/>
      <c r="C90" s="58"/>
      <c r="D90" s="58"/>
      <c r="E90" s="58"/>
      <c r="F90" s="58"/>
      <c r="G90" s="58"/>
      <c r="H90" s="58"/>
      <c r="I90" s="156"/>
      <c r="J90" s="58"/>
      <c r="K90" s="58"/>
      <c r="L90" s="41"/>
    </row>
    <row r="91" spans="2:12" s="1" customFormat="1" ht="24.95" customHeight="1">
      <c r="B91" s="36"/>
      <c r="C91" s="21" t="s">
        <v>115</v>
      </c>
      <c r="D91" s="37"/>
      <c r="E91" s="37"/>
      <c r="F91" s="37"/>
      <c r="G91" s="37"/>
      <c r="H91" s="37"/>
      <c r="I91" s="129"/>
      <c r="J91" s="37"/>
      <c r="K91" s="37"/>
      <c r="L91" s="41"/>
    </row>
    <row r="92" spans="2:12" s="1" customFormat="1" ht="6.95" customHeight="1">
      <c r="B92" s="36"/>
      <c r="C92" s="37"/>
      <c r="D92" s="37"/>
      <c r="E92" s="37"/>
      <c r="F92" s="37"/>
      <c r="G92" s="37"/>
      <c r="H92" s="37"/>
      <c r="I92" s="129"/>
      <c r="J92" s="37"/>
      <c r="K92" s="37"/>
      <c r="L92" s="41"/>
    </row>
    <row r="93" spans="2:12" s="1" customFormat="1" ht="12" customHeight="1">
      <c r="B93" s="36"/>
      <c r="C93" s="30" t="s">
        <v>16</v>
      </c>
      <c r="D93" s="37"/>
      <c r="E93" s="37"/>
      <c r="F93" s="37"/>
      <c r="G93" s="37"/>
      <c r="H93" s="37"/>
      <c r="I93" s="129"/>
      <c r="J93" s="37"/>
      <c r="K93" s="37"/>
      <c r="L93" s="41"/>
    </row>
    <row r="94" spans="2:12" s="1" customFormat="1" ht="16.5" customHeight="1">
      <c r="B94" s="36"/>
      <c r="C94" s="37"/>
      <c r="D94" s="37"/>
      <c r="E94" s="157" t="str">
        <f>E7</f>
        <v>Stavební úpravy - požadavky 2020</v>
      </c>
      <c r="F94" s="30"/>
      <c r="G94" s="30"/>
      <c r="H94" s="30"/>
      <c r="I94" s="129"/>
      <c r="J94" s="37"/>
      <c r="K94" s="37"/>
      <c r="L94" s="41"/>
    </row>
    <row r="95" spans="2:12" s="1" customFormat="1" ht="12" customHeight="1">
      <c r="B95" s="36"/>
      <c r="C95" s="30" t="s">
        <v>104</v>
      </c>
      <c r="D95" s="37"/>
      <c r="E95" s="37"/>
      <c r="F95" s="37"/>
      <c r="G95" s="37"/>
      <c r="H95" s="37"/>
      <c r="I95" s="129"/>
      <c r="J95" s="37"/>
      <c r="K95" s="37"/>
      <c r="L95" s="41"/>
    </row>
    <row r="96" spans="2:12" s="1" customFormat="1" ht="16.5" customHeight="1">
      <c r="B96" s="36"/>
      <c r="C96" s="37"/>
      <c r="D96" s="37"/>
      <c r="E96" s="62" t="str">
        <f>E9</f>
        <v>202008 - Seminární místnosti</v>
      </c>
      <c r="F96" s="37"/>
      <c r="G96" s="37"/>
      <c r="H96" s="37"/>
      <c r="I96" s="129"/>
      <c r="J96" s="37"/>
      <c r="K96" s="37"/>
      <c r="L96" s="41"/>
    </row>
    <row r="97" spans="2:12" s="1" customFormat="1" ht="6.95" customHeight="1">
      <c r="B97" s="36"/>
      <c r="C97" s="37"/>
      <c r="D97" s="37"/>
      <c r="E97" s="37"/>
      <c r="F97" s="37"/>
      <c r="G97" s="37"/>
      <c r="H97" s="37"/>
      <c r="I97" s="129"/>
      <c r="J97" s="37"/>
      <c r="K97" s="37"/>
      <c r="L97" s="41"/>
    </row>
    <row r="98" spans="2:12" s="1" customFormat="1" ht="12" customHeight="1">
      <c r="B98" s="36"/>
      <c r="C98" s="30" t="s">
        <v>20</v>
      </c>
      <c r="D98" s="37"/>
      <c r="E98" s="37"/>
      <c r="F98" s="25" t="str">
        <f>F12</f>
        <v>Šimkova ul.</v>
      </c>
      <c r="G98" s="37"/>
      <c r="H98" s="37"/>
      <c r="I98" s="131" t="s">
        <v>22</v>
      </c>
      <c r="J98" s="65" t="str">
        <f>IF(J12="","",J12)</f>
        <v>20. 4. 2020</v>
      </c>
      <c r="K98" s="37"/>
      <c r="L98" s="41"/>
    </row>
    <row r="99" spans="2:12" s="1" customFormat="1" ht="6.95" customHeight="1">
      <c r="B99" s="36"/>
      <c r="C99" s="37"/>
      <c r="D99" s="37"/>
      <c r="E99" s="37"/>
      <c r="F99" s="37"/>
      <c r="G99" s="37"/>
      <c r="H99" s="37"/>
      <c r="I99" s="129"/>
      <c r="J99" s="37"/>
      <c r="K99" s="37"/>
      <c r="L99" s="41"/>
    </row>
    <row r="100" spans="2:12" s="1" customFormat="1" ht="13.65" customHeight="1">
      <c r="B100" s="36"/>
      <c r="C100" s="30" t="s">
        <v>24</v>
      </c>
      <c r="D100" s="37"/>
      <c r="E100" s="37"/>
      <c r="F100" s="25" t="str">
        <f>E15</f>
        <v xml:space="preserve"> </v>
      </c>
      <c r="G100" s="37"/>
      <c r="H100" s="37"/>
      <c r="I100" s="131" t="s">
        <v>30</v>
      </c>
      <c r="J100" s="34" t="str">
        <f>E21</f>
        <v xml:space="preserve"> </v>
      </c>
      <c r="K100" s="37"/>
      <c r="L100" s="41"/>
    </row>
    <row r="101" spans="2:12" s="1" customFormat="1" ht="13.65" customHeight="1">
      <c r="B101" s="36"/>
      <c r="C101" s="30" t="s">
        <v>28</v>
      </c>
      <c r="D101" s="37"/>
      <c r="E101" s="37"/>
      <c r="F101" s="25" t="str">
        <f>IF(E18="","",E18)</f>
        <v>Vyplň údaj</v>
      </c>
      <c r="G101" s="37"/>
      <c r="H101" s="37"/>
      <c r="I101" s="131" t="s">
        <v>32</v>
      </c>
      <c r="J101" s="34" t="str">
        <f>E24</f>
        <v xml:space="preserve"> </v>
      </c>
      <c r="K101" s="37"/>
      <c r="L101" s="41"/>
    </row>
    <row r="102" spans="2:12" s="1" customFormat="1" ht="10.3" customHeight="1">
      <c r="B102" s="36"/>
      <c r="C102" s="37"/>
      <c r="D102" s="37"/>
      <c r="E102" s="37"/>
      <c r="F102" s="37"/>
      <c r="G102" s="37"/>
      <c r="H102" s="37"/>
      <c r="I102" s="129"/>
      <c r="J102" s="37"/>
      <c r="K102" s="37"/>
      <c r="L102" s="41"/>
    </row>
    <row r="103" spans="2:20" s="9" customFormat="1" ht="29.25" customHeight="1">
      <c r="B103" s="177"/>
      <c r="C103" s="178" t="s">
        <v>116</v>
      </c>
      <c r="D103" s="179" t="s">
        <v>53</v>
      </c>
      <c r="E103" s="179" t="s">
        <v>49</v>
      </c>
      <c r="F103" s="179" t="s">
        <v>50</v>
      </c>
      <c r="G103" s="179" t="s">
        <v>117</v>
      </c>
      <c r="H103" s="179" t="s">
        <v>118</v>
      </c>
      <c r="I103" s="180" t="s">
        <v>119</v>
      </c>
      <c r="J103" s="179" t="s">
        <v>108</v>
      </c>
      <c r="K103" s="181" t="s">
        <v>120</v>
      </c>
      <c r="L103" s="182"/>
      <c r="M103" s="86" t="s">
        <v>1</v>
      </c>
      <c r="N103" s="87" t="s">
        <v>38</v>
      </c>
      <c r="O103" s="87" t="s">
        <v>121</v>
      </c>
      <c r="P103" s="87" t="s">
        <v>122</v>
      </c>
      <c r="Q103" s="87" t="s">
        <v>123</v>
      </c>
      <c r="R103" s="87" t="s">
        <v>124</v>
      </c>
      <c r="S103" s="87" t="s">
        <v>125</v>
      </c>
      <c r="T103" s="88" t="s">
        <v>126</v>
      </c>
    </row>
    <row r="104" spans="2:63" s="1" customFormat="1" ht="22.8" customHeight="1">
      <c r="B104" s="36"/>
      <c r="C104" s="93" t="s">
        <v>127</v>
      </c>
      <c r="D104" s="37"/>
      <c r="E104" s="37"/>
      <c r="F104" s="37"/>
      <c r="G104" s="37"/>
      <c r="H104" s="37"/>
      <c r="I104" s="129"/>
      <c r="J104" s="183">
        <f>BK104</f>
        <v>0</v>
      </c>
      <c r="K104" s="37"/>
      <c r="L104" s="41"/>
      <c r="M104" s="89"/>
      <c r="N104" s="90"/>
      <c r="O104" s="90"/>
      <c r="P104" s="184">
        <f>P105+P136</f>
        <v>0</v>
      </c>
      <c r="Q104" s="90"/>
      <c r="R104" s="184">
        <f>R105+R136</f>
        <v>10.57097692</v>
      </c>
      <c r="S104" s="90"/>
      <c r="T104" s="185">
        <f>T105+T136</f>
        <v>47.7675264</v>
      </c>
      <c r="AT104" s="15" t="s">
        <v>67</v>
      </c>
      <c r="AU104" s="15" t="s">
        <v>110</v>
      </c>
      <c r="BK104" s="186">
        <f>BK105+BK136</f>
        <v>0</v>
      </c>
    </row>
    <row r="105" spans="2:63" s="10" customFormat="1" ht="25.9" customHeight="1">
      <c r="B105" s="187"/>
      <c r="C105" s="188"/>
      <c r="D105" s="189" t="s">
        <v>67</v>
      </c>
      <c r="E105" s="190" t="s">
        <v>167</v>
      </c>
      <c r="F105" s="190" t="s">
        <v>168</v>
      </c>
      <c r="G105" s="188"/>
      <c r="H105" s="188"/>
      <c r="I105" s="191"/>
      <c r="J105" s="192">
        <f>BK105</f>
        <v>0</v>
      </c>
      <c r="K105" s="188"/>
      <c r="L105" s="193"/>
      <c r="M105" s="194"/>
      <c r="N105" s="195"/>
      <c r="O105" s="195"/>
      <c r="P105" s="196">
        <f>P106+P116+P126</f>
        <v>0</v>
      </c>
      <c r="Q105" s="195"/>
      <c r="R105" s="196">
        <f>R106+R116+R126</f>
        <v>2.7352629999999998</v>
      </c>
      <c r="S105" s="195"/>
      <c r="T105" s="197">
        <f>T106+T116+T126</f>
        <v>37.339895</v>
      </c>
      <c r="AR105" s="198" t="s">
        <v>76</v>
      </c>
      <c r="AT105" s="199" t="s">
        <v>67</v>
      </c>
      <c r="AU105" s="199" t="s">
        <v>68</v>
      </c>
      <c r="AY105" s="198" t="s">
        <v>130</v>
      </c>
      <c r="BK105" s="200">
        <f>BK106+BK116+BK126</f>
        <v>0</v>
      </c>
    </row>
    <row r="106" spans="2:63" s="10" customFormat="1" ht="22.8" customHeight="1">
      <c r="B106" s="187"/>
      <c r="C106" s="188"/>
      <c r="D106" s="189" t="s">
        <v>67</v>
      </c>
      <c r="E106" s="201" t="s">
        <v>212</v>
      </c>
      <c r="F106" s="201" t="s">
        <v>213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SUM(P107:P115)</f>
        <v>0</v>
      </c>
      <c r="Q106" s="195"/>
      <c r="R106" s="196">
        <f>SUM(R107:R115)</f>
        <v>2.7352629999999998</v>
      </c>
      <c r="S106" s="195"/>
      <c r="T106" s="197">
        <f>SUM(T107:T115)</f>
        <v>0</v>
      </c>
      <c r="AR106" s="198" t="s">
        <v>76</v>
      </c>
      <c r="AT106" s="199" t="s">
        <v>67</v>
      </c>
      <c r="AU106" s="199" t="s">
        <v>76</v>
      </c>
      <c r="AY106" s="198" t="s">
        <v>130</v>
      </c>
      <c r="BK106" s="200">
        <f>SUM(BK107:BK115)</f>
        <v>0</v>
      </c>
    </row>
    <row r="107" spans="2:65" s="1" customFormat="1" ht="16.5" customHeight="1">
      <c r="B107" s="36"/>
      <c r="C107" s="203" t="s">
        <v>600</v>
      </c>
      <c r="D107" s="203" t="s">
        <v>134</v>
      </c>
      <c r="E107" s="204" t="s">
        <v>1776</v>
      </c>
      <c r="F107" s="205" t="s">
        <v>1777</v>
      </c>
      <c r="G107" s="206" t="s">
        <v>186</v>
      </c>
      <c r="H107" s="207">
        <v>21.35</v>
      </c>
      <c r="I107" s="208"/>
      <c r="J107" s="209">
        <f>ROUND(I107*H107,2)</f>
        <v>0</v>
      </c>
      <c r="K107" s="205" t="s">
        <v>138</v>
      </c>
      <c r="L107" s="41"/>
      <c r="M107" s="210" t="s">
        <v>1</v>
      </c>
      <c r="N107" s="211" t="s">
        <v>39</v>
      </c>
      <c r="O107" s="77"/>
      <c r="P107" s="212">
        <f>O107*H107</f>
        <v>0</v>
      </c>
      <c r="Q107" s="212">
        <v>0.01733</v>
      </c>
      <c r="R107" s="212">
        <f>Q107*H107</f>
        <v>0.36999550000000003</v>
      </c>
      <c r="S107" s="212">
        <v>0</v>
      </c>
      <c r="T107" s="213">
        <f>S107*H107</f>
        <v>0</v>
      </c>
      <c r="AR107" s="15" t="s">
        <v>174</v>
      </c>
      <c r="AT107" s="15" t="s">
        <v>134</v>
      </c>
      <c r="AU107" s="15" t="s">
        <v>78</v>
      </c>
      <c r="AY107" s="15" t="s">
        <v>130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76</v>
      </c>
      <c r="BK107" s="214">
        <f>ROUND(I107*H107,2)</f>
        <v>0</v>
      </c>
      <c r="BL107" s="15" t="s">
        <v>174</v>
      </c>
      <c r="BM107" s="15" t="s">
        <v>1778</v>
      </c>
    </row>
    <row r="108" spans="2:47" s="1" customFormat="1" ht="12">
      <c r="B108" s="36"/>
      <c r="C108" s="37"/>
      <c r="D108" s="215" t="s">
        <v>141</v>
      </c>
      <c r="E108" s="37"/>
      <c r="F108" s="216" t="s">
        <v>1779</v>
      </c>
      <c r="G108" s="37"/>
      <c r="H108" s="37"/>
      <c r="I108" s="129"/>
      <c r="J108" s="37"/>
      <c r="K108" s="37"/>
      <c r="L108" s="41"/>
      <c r="M108" s="217"/>
      <c r="N108" s="77"/>
      <c r="O108" s="77"/>
      <c r="P108" s="77"/>
      <c r="Q108" s="77"/>
      <c r="R108" s="77"/>
      <c r="S108" s="77"/>
      <c r="T108" s="78"/>
      <c r="AT108" s="15" t="s">
        <v>141</v>
      </c>
      <c r="AU108" s="15" t="s">
        <v>78</v>
      </c>
    </row>
    <row r="109" spans="2:51" s="11" customFormat="1" ht="12">
      <c r="B109" s="231"/>
      <c r="C109" s="232"/>
      <c r="D109" s="215" t="s">
        <v>189</v>
      </c>
      <c r="E109" s="233" t="s">
        <v>1</v>
      </c>
      <c r="F109" s="234" t="s">
        <v>1780</v>
      </c>
      <c r="G109" s="232"/>
      <c r="H109" s="235">
        <v>21.35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189</v>
      </c>
      <c r="AU109" s="241" t="s">
        <v>78</v>
      </c>
      <c r="AV109" s="11" t="s">
        <v>78</v>
      </c>
      <c r="AW109" s="11" t="s">
        <v>31</v>
      </c>
      <c r="AX109" s="11" t="s">
        <v>76</v>
      </c>
      <c r="AY109" s="241" t="s">
        <v>130</v>
      </c>
    </row>
    <row r="110" spans="2:65" s="1" customFormat="1" ht="16.5" customHeight="1">
      <c r="B110" s="36"/>
      <c r="C110" s="203" t="s">
        <v>201</v>
      </c>
      <c r="D110" s="203" t="s">
        <v>134</v>
      </c>
      <c r="E110" s="204" t="s">
        <v>1781</v>
      </c>
      <c r="F110" s="205" t="s">
        <v>1782</v>
      </c>
      <c r="G110" s="206" t="s">
        <v>186</v>
      </c>
      <c r="H110" s="207">
        <v>50.25</v>
      </c>
      <c r="I110" s="208"/>
      <c r="J110" s="209">
        <f>ROUND(I110*H110,2)</f>
        <v>0</v>
      </c>
      <c r="K110" s="205" t="s">
        <v>138</v>
      </c>
      <c r="L110" s="41"/>
      <c r="M110" s="210" t="s">
        <v>1</v>
      </c>
      <c r="N110" s="211" t="s">
        <v>39</v>
      </c>
      <c r="O110" s="77"/>
      <c r="P110" s="212">
        <f>O110*H110</f>
        <v>0</v>
      </c>
      <c r="Q110" s="212">
        <v>0.04063</v>
      </c>
      <c r="R110" s="212">
        <f>Q110*H110</f>
        <v>2.0416575</v>
      </c>
      <c r="S110" s="212">
        <v>0</v>
      </c>
      <c r="T110" s="213">
        <f>S110*H110</f>
        <v>0</v>
      </c>
      <c r="AR110" s="15" t="s">
        <v>174</v>
      </c>
      <c r="AT110" s="15" t="s">
        <v>134</v>
      </c>
      <c r="AU110" s="15" t="s">
        <v>78</v>
      </c>
      <c r="AY110" s="15" t="s">
        <v>130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76</v>
      </c>
      <c r="BK110" s="214">
        <f>ROUND(I110*H110,2)</f>
        <v>0</v>
      </c>
      <c r="BL110" s="15" t="s">
        <v>174</v>
      </c>
      <c r="BM110" s="15" t="s">
        <v>1783</v>
      </c>
    </row>
    <row r="111" spans="2:47" s="1" customFormat="1" ht="12">
      <c r="B111" s="36"/>
      <c r="C111" s="37"/>
      <c r="D111" s="215" t="s">
        <v>141</v>
      </c>
      <c r="E111" s="37"/>
      <c r="F111" s="216" t="s">
        <v>1784</v>
      </c>
      <c r="G111" s="37"/>
      <c r="H111" s="37"/>
      <c r="I111" s="129"/>
      <c r="J111" s="37"/>
      <c r="K111" s="37"/>
      <c r="L111" s="41"/>
      <c r="M111" s="217"/>
      <c r="N111" s="77"/>
      <c r="O111" s="77"/>
      <c r="P111" s="77"/>
      <c r="Q111" s="77"/>
      <c r="R111" s="77"/>
      <c r="S111" s="77"/>
      <c r="T111" s="78"/>
      <c r="AT111" s="15" t="s">
        <v>141</v>
      </c>
      <c r="AU111" s="15" t="s">
        <v>78</v>
      </c>
    </row>
    <row r="112" spans="2:51" s="11" customFormat="1" ht="12">
      <c r="B112" s="231"/>
      <c r="C112" s="232"/>
      <c r="D112" s="215" t="s">
        <v>189</v>
      </c>
      <c r="E112" s="233" t="s">
        <v>1</v>
      </c>
      <c r="F112" s="234" t="s">
        <v>1785</v>
      </c>
      <c r="G112" s="232"/>
      <c r="H112" s="235">
        <v>50.25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189</v>
      </c>
      <c r="AU112" s="241" t="s">
        <v>78</v>
      </c>
      <c r="AV112" s="11" t="s">
        <v>78</v>
      </c>
      <c r="AW112" s="11" t="s">
        <v>31</v>
      </c>
      <c r="AX112" s="11" t="s">
        <v>76</v>
      </c>
      <c r="AY112" s="241" t="s">
        <v>130</v>
      </c>
    </row>
    <row r="113" spans="2:65" s="1" customFormat="1" ht="16.5" customHeight="1">
      <c r="B113" s="36"/>
      <c r="C113" s="203" t="s">
        <v>207</v>
      </c>
      <c r="D113" s="203" t="s">
        <v>134</v>
      </c>
      <c r="E113" s="204" t="s">
        <v>1786</v>
      </c>
      <c r="F113" s="205" t="s">
        <v>1787</v>
      </c>
      <c r="G113" s="206" t="s">
        <v>258</v>
      </c>
      <c r="H113" s="207">
        <v>2.1</v>
      </c>
      <c r="I113" s="208"/>
      <c r="J113" s="209">
        <f>ROUND(I113*H113,2)</f>
        <v>0</v>
      </c>
      <c r="K113" s="205" t="s">
        <v>138</v>
      </c>
      <c r="L113" s="41"/>
      <c r="M113" s="210" t="s">
        <v>1</v>
      </c>
      <c r="N113" s="211" t="s">
        <v>39</v>
      </c>
      <c r="O113" s="77"/>
      <c r="P113" s="212">
        <f>O113*H113</f>
        <v>0</v>
      </c>
      <c r="Q113" s="212">
        <v>0.1541</v>
      </c>
      <c r="R113" s="212">
        <f>Q113*H113</f>
        <v>0.32361</v>
      </c>
      <c r="S113" s="212">
        <v>0</v>
      </c>
      <c r="T113" s="213">
        <f>S113*H113</f>
        <v>0</v>
      </c>
      <c r="AR113" s="15" t="s">
        <v>174</v>
      </c>
      <c r="AT113" s="15" t="s">
        <v>134</v>
      </c>
      <c r="AU113" s="15" t="s">
        <v>78</v>
      </c>
      <c r="AY113" s="15" t="s">
        <v>130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76</v>
      </c>
      <c r="BK113" s="214">
        <f>ROUND(I113*H113,2)</f>
        <v>0</v>
      </c>
      <c r="BL113" s="15" t="s">
        <v>174</v>
      </c>
      <c r="BM113" s="15" t="s">
        <v>1788</v>
      </c>
    </row>
    <row r="114" spans="2:47" s="1" customFormat="1" ht="12">
      <c r="B114" s="36"/>
      <c r="C114" s="37"/>
      <c r="D114" s="215" t="s">
        <v>141</v>
      </c>
      <c r="E114" s="37"/>
      <c r="F114" s="216" t="s">
        <v>1789</v>
      </c>
      <c r="G114" s="37"/>
      <c r="H114" s="37"/>
      <c r="I114" s="129"/>
      <c r="J114" s="37"/>
      <c r="K114" s="37"/>
      <c r="L114" s="41"/>
      <c r="M114" s="217"/>
      <c r="N114" s="77"/>
      <c r="O114" s="77"/>
      <c r="P114" s="77"/>
      <c r="Q114" s="77"/>
      <c r="R114" s="77"/>
      <c r="S114" s="77"/>
      <c r="T114" s="78"/>
      <c r="AT114" s="15" t="s">
        <v>141</v>
      </c>
      <c r="AU114" s="15" t="s">
        <v>78</v>
      </c>
    </row>
    <row r="115" spans="2:51" s="11" customFormat="1" ht="12">
      <c r="B115" s="231"/>
      <c r="C115" s="232"/>
      <c r="D115" s="215" t="s">
        <v>189</v>
      </c>
      <c r="E115" s="233" t="s">
        <v>1</v>
      </c>
      <c r="F115" s="234" t="s">
        <v>1790</v>
      </c>
      <c r="G115" s="232"/>
      <c r="H115" s="235">
        <v>2.1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189</v>
      </c>
      <c r="AU115" s="241" t="s">
        <v>78</v>
      </c>
      <c r="AV115" s="11" t="s">
        <v>78</v>
      </c>
      <c r="AW115" s="11" t="s">
        <v>31</v>
      </c>
      <c r="AX115" s="11" t="s">
        <v>76</v>
      </c>
      <c r="AY115" s="241" t="s">
        <v>130</v>
      </c>
    </row>
    <row r="116" spans="2:63" s="10" customFormat="1" ht="22.8" customHeight="1">
      <c r="B116" s="187"/>
      <c r="C116" s="188"/>
      <c r="D116" s="189" t="s">
        <v>67</v>
      </c>
      <c r="E116" s="201" t="s">
        <v>273</v>
      </c>
      <c r="F116" s="201" t="s">
        <v>274</v>
      </c>
      <c r="G116" s="188"/>
      <c r="H116" s="188"/>
      <c r="I116" s="191"/>
      <c r="J116" s="202">
        <f>BK116</f>
        <v>0</v>
      </c>
      <c r="K116" s="188"/>
      <c r="L116" s="193"/>
      <c r="M116" s="194"/>
      <c r="N116" s="195"/>
      <c r="O116" s="195"/>
      <c r="P116" s="196">
        <f>SUM(P117:P125)</f>
        <v>0</v>
      </c>
      <c r="Q116" s="195"/>
      <c r="R116" s="196">
        <f>SUM(R117:R125)</f>
        <v>0</v>
      </c>
      <c r="S116" s="195"/>
      <c r="T116" s="197">
        <f>SUM(T117:T125)</f>
        <v>37.339895</v>
      </c>
      <c r="AR116" s="198" t="s">
        <v>76</v>
      </c>
      <c r="AT116" s="199" t="s">
        <v>67</v>
      </c>
      <c r="AU116" s="199" t="s">
        <v>76</v>
      </c>
      <c r="AY116" s="198" t="s">
        <v>130</v>
      </c>
      <c r="BK116" s="200">
        <f>SUM(BK117:BK125)</f>
        <v>0</v>
      </c>
    </row>
    <row r="117" spans="2:65" s="1" customFormat="1" ht="16.5" customHeight="1">
      <c r="B117" s="36"/>
      <c r="C117" s="203" t="s">
        <v>212</v>
      </c>
      <c r="D117" s="203" t="s">
        <v>134</v>
      </c>
      <c r="E117" s="204" t="s">
        <v>1791</v>
      </c>
      <c r="F117" s="205" t="s">
        <v>1792</v>
      </c>
      <c r="G117" s="206" t="s">
        <v>186</v>
      </c>
      <c r="H117" s="207">
        <v>130.445</v>
      </c>
      <c r="I117" s="208"/>
      <c r="J117" s="209">
        <f>ROUND(I117*H117,2)</f>
        <v>0</v>
      </c>
      <c r="K117" s="205" t="s">
        <v>138</v>
      </c>
      <c r="L117" s="41"/>
      <c r="M117" s="210" t="s">
        <v>1</v>
      </c>
      <c r="N117" s="211" t="s">
        <v>39</v>
      </c>
      <c r="O117" s="77"/>
      <c r="P117" s="212">
        <f>O117*H117</f>
        <v>0</v>
      </c>
      <c r="Q117" s="212">
        <v>0</v>
      </c>
      <c r="R117" s="212">
        <f>Q117*H117</f>
        <v>0</v>
      </c>
      <c r="S117" s="212">
        <v>0.261</v>
      </c>
      <c r="T117" s="213">
        <f>S117*H117</f>
        <v>34.046145</v>
      </c>
      <c r="AR117" s="15" t="s">
        <v>174</v>
      </c>
      <c r="AT117" s="15" t="s">
        <v>134</v>
      </c>
      <c r="AU117" s="15" t="s">
        <v>78</v>
      </c>
      <c r="AY117" s="15" t="s">
        <v>130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5" t="s">
        <v>76</v>
      </c>
      <c r="BK117" s="214">
        <f>ROUND(I117*H117,2)</f>
        <v>0</v>
      </c>
      <c r="BL117" s="15" t="s">
        <v>174</v>
      </c>
      <c r="BM117" s="15" t="s">
        <v>1793</v>
      </c>
    </row>
    <row r="118" spans="2:47" s="1" customFormat="1" ht="12">
      <c r="B118" s="36"/>
      <c r="C118" s="37"/>
      <c r="D118" s="215" t="s">
        <v>141</v>
      </c>
      <c r="E118" s="37"/>
      <c r="F118" s="216" t="s">
        <v>1794</v>
      </c>
      <c r="G118" s="37"/>
      <c r="H118" s="37"/>
      <c r="I118" s="129"/>
      <c r="J118" s="37"/>
      <c r="K118" s="37"/>
      <c r="L118" s="41"/>
      <c r="M118" s="217"/>
      <c r="N118" s="77"/>
      <c r="O118" s="77"/>
      <c r="P118" s="77"/>
      <c r="Q118" s="77"/>
      <c r="R118" s="77"/>
      <c r="S118" s="77"/>
      <c r="T118" s="78"/>
      <c r="AT118" s="15" t="s">
        <v>141</v>
      </c>
      <c r="AU118" s="15" t="s">
        <v>78</v>
      </c>
    </row>
    <row r="119" spans="2:51" s="11" customFormat="1" ht="12">
      <c r="B119" s="231"/>
      <c r="C119" s="232"/>
      <c r="D119" s="215" t="s">
        <v>189</v>
      </c>
      <c r="E119" s="233" t="s">
        <v>1</v>
      </c>
      <c r="F119" s="234" t="s">
        <v>1795</v>
      </c>
      <c r="G119" s="232"/>
      <c r="H119" s="235">
        <v>130.445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189</v>
      </c>
      <c r="AU119" s="241" t="s">
        <v>78</v>
      </c>
      <c r="AV119" s="11" t="s">
        <v>78</v>
      </c>
      <c r="AW119" s="11" t="s">
        <v>31</v>
      </c>
      <c r="AX119" s="11" t="s">
        <v>76</v>
      </c>
      <c r="AY119" s="241" t="s">
        <v>130</v>
      </c>
    </row>
    <row r="120" spans="2:65" s="1" customFormat="1" ht="16.5" customHeight="1">
      <c r="B120" s="36"/>
      <c r="C120" s="203" t="s">
        <v>449</v>
      </c>
      <c r="D120" s="203" t="s">
        <v>134</v>
      </c>
      <c r="E120" s="204" t="s">
        <v>1796</v>
      </c>
      <c r="F120" s="205" t="s">
        <v>1797</v>
      </c>
      <c r="G120" s="206" t="s">
        <v>186</v>
      </c>
      <c r="H120" s="207">
        <v>45.35</v>
      </c>
      <c r="I120" s="208"/>
      <c r="J120" s="209">
        <f>ROUND(I120*H120,2)</f>
        <v>0</v>
      </c>
      <c r="K120" s="205" t="s">
        <v>1</v>
      </c>
      <c r="L120" s="41"/>
      <c r="M120" s="210" t="s">
        <v>1</v>
      </c>
      <c r="N120" s="211" t="s">
        <v>39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0.025</v>
      </c>
      <c r="T120" s="213">
        <f>S120*H120</f>
        <v>1.13375</v>
      </c>
      <c r="AR120" s="15" t="s">
        <v>174</v>
      </c>
      <c r="AT120" s="15" t="s">
        <v>134</v>
      </c>
      <c r="AU120" s="15" t="s">
        <v>78</v>
      </c>
      <c r="AY120" s="15" t="s">
        <v>130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76</v>
      </c>
      <c r="BK120" s="214">
        <f>ROUND(I120*H120,2)</f>
        <v>0</v>
      </c>
      <c r="BL120" s="15" t="s">
        <v>174</v>
      </c>
      <c r="BM120" s="15" t="s">
        <v>1798</v>
      </c>
    </row>
    <row r="121" spans="2:47" s="1" customFormat="1" ht="12">
      <c r="B121" s="36"/>
      <c r="C121" s="37"/>
      <c r="D121" s="215" t="s">
        <v>141</v>
      </c>
      <c r="E121" s="37"/>
      <c r="F121" s="216" t="s">
        <v>1799</v>
      </c>
      <c r="G121" s="37"/>
      <c r="H121" s="37"/>
      <c r="I121" s="129"/>
      <c r="J121" s="37"/>
      <c r="K121" s="37"/>
      <c r="L121" s="41"/>
      <c r="M121" s="217"/>
      <c r="N121" s="77"/>
      <c r="O121" s="77"/>
      <c r="P121" s="77"/>
      <c r="Q121" s="77"/>
      <c r="R121" s="77"/>
      <c r="S121" s="77"/>
      <c r="T121" s="78"/>
      <c r="AT121" s="15" t="s">
        <v>141</v>
      </c>
      <c r="AU121" s="15" t="s">
        <v>78</v>
      </c>
    </row>
    <row r="122" spans="2:51" s="11" customFormat="1" ht="12">
      <c r="B122" s="231"/>
      <c r="C122" s="232"/>
      <c r="D122" s="215" t="s">
        <v>189</v>
      </c>
      <c r="E122" s="233" t="s">
        <v>1</v>
      </c>
      <c r="F122" s="234" t="s">
        <v>1800</v>
      </c>
      <c r="G122" s="232"/>
      <c r="H122" s="235">
        <v>45.35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189</v>
      </c>
      <c r="AU122" s="241" t="s">
        <v>78</v>
      </c>
      <c r="AV122" s="11" t="s">
        <v>78</v>
      </c>
      <c r="AW122" s="11" t="s">
        <v>31</v>
      </c>
      <c r="AX122" s="11" t="s">
        <v>76</v>
      </c>
      <c r="AY122" s="241" t="s">
        <v>130</v>
      </c>
    </row>
    <row r="123" spans="2:65" s="1" customFormat="1" ht="16.5" customHeight="1">
      <c r="B123" s="36"/>
      <c r="C123" s="203" t="s">
        <v>1801</v>
      </c>
      <c r="D123" s="203" t="s">
        <v>134</v>
      </c>
      <c r="E123" s="204" t="s">
        <v>328</v>
      </c>
      <c r="F123" s="205" t="s">
        <v>329</v>
      </c>
      <c r="G123" s="206" t="s">
        <v>289</v>
      </c>
      <c r="H123" s="207">
        <v>1.2</v>
      </c>
      <c r="I123" s="208"/>
      <c r="J123" s="209">
        <f>ROUND(I123*H123,2)</f>
        <v>0</v>
      </c>
      <c r="K123" s="205" t="s">
        <v>138</v>
      </c>
      <c r="L123" s="41"/>
      <c r="M123" s="210" t="s">
        <v>1</v>
      </c>
      <c r="N123" s="211" t="s">
        <v>39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1.8</v>
      </c>
      <c r="T123" s="213">
        <f>S123*H123</f>
        <v>2.16</v>
      </c>
      <c r="AR123" s="15" t="s">
        <v>174</v>
      </c>
      <c r="AT123" s="15" t="s">
        <v>134</v>
      </c>
      <c r="AU123" s="15" t="s">
        <v>78</v>
      </c>
      <c r="AY123" s="15" t="s">
        <v>130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76</v>
      </c>
      <c r="BK123" s="214">
        <f>ROUND(I123*H123,2)</f>
        <v>0</v>
      </c>
      <c r="BL123" s="15" t="s">
        <v>174</v>
      </c>
      <c r="BM123" s="15" t="s">
        <v>1802</v>
      </c>
    </row>
    <row r="124" spans="2:47" s="1" customFormat="1" ht="12">
      <c r="B124" s="36"/>
      <c r="C124" s="37"/>
      <c r="D124" s="215" t="s">
        <v>141</v>
      </c>
      <c r="E124" s="37"/>
      <c r="F124" s="216" t="s">
        <v>331</v>
      </c>
      <c r="G124" s="37"/>
      <c r="H124" s="37"/>
      <c r="I124" s="129"/>
      <c r="J124" s="37"/>
      <c r="K124" s="37"/>
      <c r="L124" s="41"/>
      <c r="M124" s="217"/>
      <c r="N124" s="77"/>
      <c r="O124" s="77"/>
      <c r="P124" s="77"/>
      <c r="Q124" s="77"/>
      <c r="R124" s="77"/>
      <c r="S124" s="77"/>
      <c r="T124" s="78"/>
      <c r="AT124" s="15" t="s">
        <v>141</v>
      </c>
      <c r="AU124" s="15" t="s">
        <v>78</v>
      </c>
    </row>
    <row r="125" spans="2:51" s="11" customFormat="1" ht="12">
      <c r="B125" s="231"/>
      <c r="C125" s="232"/>
      <c r="D125" s="215" t="s">
        <v>189</v>
      </c>
      <c r="E125" s="233" t="s">
        <v>1</v>
      </c>
      <c r="F125" s="234" t="s">
        <v>1803</v>
      </c>
      <c r="G125" s="232"/>
      <c r="H125" s="235">
        <v>1.2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189</v>
      </c>
      <c r="AU125" s="241" t="s">
        <v>78</v>
      </c>
      <c r="AV125" s="11" t="s">
        <v>78</v>
      </c>
      <c r="AW125" s="11" t="s">
        <v>31</v>
      </c>
      <c r="AX125" s="11" t="s">
        <v>76</v>
      </c>
      <c r="AY125" s="241" t="s">
        <v>130</v>
      </c>
    </row>
    <row r="126" spans="2:63" s="10" customFormat="1" ht="22.8" customHeight="1">
      <c r="B126" s="187"/>
      <c r="C126" s="188"/>
      <c r="D126" s="189" t="s">
        <v>67</v>
      </c>
      <c r="E126" s="201" t="s">
        <v>361</v>
      </c>
      <c r="F126" s="201" t="s">
        <v>362</v>
      </c>
      <c r="G126" s="188"/>
      <c r="H126" s="188"/>
      <c r="I126" s="191"/>
      <c r="J126" s="202">
        <f>BK126</f>
        <v>0</v>
      </c>
      <c r="K126" s="188"/>
      <c r="L126" s="193"/>
      <c r="M126" s="194"/>
      <c r="N126" s="195"/>
      <c r="O126" s="195"/>
      <c r="P126" s="196">
        <f>SUM(P127:P135)</f>
        <v>0</v>
      </c>
      <c r="Q126" s="195"/>
      <c r="R126" s="196">
        <f>SUM(R127:R135)</f>
        <v>0</v>
      </c>
      <c r="S126" s="195"/>
      <c r="T126" s="197">
        <f>SUM(T127:T135)</f>
        <v>0</v>
      </c>
      <c r="AR126" s="198" t="s">
        <v>76</v>
      </c>
      <c r="AT126" s="199" t="s">
        <v>67</v>
      </c>
      <c r="AU126" s="199" t="s">
        <v>76</v>
      </c>
      <c r="AY126" s="198" t="s">
        <v>130</v>
      </c>
      <c r="BK126" s="200">
        <f>SUM(BK127:BK135)</f>
        <v>0</v>
      </c>
    </row>
    <row r="127" spans="2:65" s="1" customFormat="1" ht="16.5" customHeight="1">
      <c r="B127" s="36"/>
      <c r="C127" s="203" t="s">
        <v>181</v>
      </c>
      <c r="D127" s="203" t="s">
        <v>134</v>
      </c>
      <c r="E127" s="204" t="s">
        <v>1804</v>
      </c>
      <c r="F127" s="205" t="s">
        <v>1805</v>
      </c>
      <c r="G127" s="206" t="s">
        <v>173</v>
      </c>
      <c r="H127" s="207">
        <v>47.768</v>
      </c>
      <c r="I127" s="208"/>
      <c r="J127" s="209">
        <f>ROUND(I127*H127,2)</f>
        <v>0</v>
      </c>
      <c r="K127" s="205" t="s">
        <v>138</v>
      </c>
      <c r="L127" s="41"/>
      <c r="M127" s="210" t="s">
        <v>1</v>
      </c>
      <c r="N127" s="211" t="s">
        <v>39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5" t="s">
        <v>174</v>
      </c>
      <c r="AT127" s="15" t="s">
        <v>134</v>
      </c>
      <c r="AU127" s="15" t="s">
        <v>78</v>
      </c>
      <c r="AY127" s="15" t="s">
        <v>130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76</v>
      </c>
      <c r="BK127" s="214">
        <f>ROUND(I127*H127,2)</f>
        <v>0</v>
      </c>
      <c r="BL127" s="15" t="s">
        <v>174</v>
      </c>
      <c r="BM127" s="15" t="s">
        <v>1806</v>
      </c>
    </row>
    <row r="128" spans="2:47" s="1" customFormat="1" ht="12">
      <c r="B128" s="36"/>
      <c r="C128" s="37"/>
      <c r="D128" s="215" t="s">
        <v>141</v>
      </c>
      <c r="E128" s="37"/>
      <c r="F128" s="216" t="s">
        <v>1807</v>
      </c>
      <c r="G128" s="37"/>
      <c r="H128" s="37"/>
      <c r="I128" s="129"/>
      <c r="J128" s="37"/>
      <c r="K128" s="37"/>
      <c r="L128" s="41"/>
      <c r="M128" s="217"/>
      <c r="N128" s="77"/>
      <c r="O128" s="77"/>
      <c r="P128" s="77"/>
      <c r="Q128" s="77"/>
      <c r="R128" s="77"/>
      <c r="S128" s="77"/>
      <c r="T128" s="78"/>
      <c r="AT128" s="15" t="s">
        <v>141</v>
      </c>
      <c r="AU128" s="15" t="s">
        <v>78</v>
      </c>
    </row>
    <row r="129" spans="2:65" s="1" customFormat="1" ht="16.5" customHeight="1">
      <c r="B129" s="36"/>
      <c r="C129" s="203" t="s">
        <v>273</v>
      </c>
      <c r="D129" s="203" t="s">
        <v>134</v>
      </c>
      <c r="E129" s="204" t="s">
        <v>375</v>
      </c>
      <c r="F129" s="205" t="s">
        <v>376</v>
      </c>
      <c r="G129" s="206" t="s">
        <v>173</v>
      </c>
      <c r="H129" s="207">
        <v>47.768</v>
      </c>
      <c r="I129" s="208"/>
      <c r="J129" s="209">
        <f>ROUND(I129*H129,2)</f>
        <v>0</v>
      </c>
      <c r="K129" s="205" t="s">
        <v>138</v>
      </c>
      <c r="L129" s="41"/>
      <c r="M129" s="210" t="s">
        <v>1</v>
      </c>
      <c r="N129" s="211" t="s">
        <v>39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174</v>
      </c>
      <c r="AT129" s="15" t="s">
        <v>134</v>
      </c>
      <c r="AU129" s="15" t="s">
        <v>78</v>
      </c>
      <c r="AY129" s="15" t="s">
        <v>130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76</v>
      </c>
      <c r="BK129" s="214">
        <f>ROUND(I129*H129,2)</f>
        <v>0</v>
      </c>
      <c r="BL129" s="15" t="s">
        <v>174</v>
      </c>
      <c r="BM129" s="15" t="s">
        <v>1808</v>
      </c>
    </row>
    <row r="130" spans="2:47" s="1" customFormat="1" ht="12">
      <c r="B130" s="36"/>
      <c r="C130" s="37"/>
      <c r="D130" s="215" t="s">
        <v>141</v>
      </c>
      <c r="E130" s="37"/>
      <c r="F130" s="216" t="s">
        <v>378</v>
      </c>
      <c r="G130" s="37"/>
      <c r="H130" s="37"/>
      <c r="I130" s="129"/>
      <c r="J130" s="37"/>
      <c r="K130" s="37"/>
      <c r="L130" s="41"/>
      <c r="M130" s="217"/>
      <c r="N130" s="77"/>
      <c r="O130" s="77"/>
      <c r="P130" s="77"/>
      <c r="Q130" s="77"/>
      <c r="R130" s="77"/>
      <c r="S130" s="77"/>
      <c r="T130" s="78"/>
      <c r="AT130" s="15" t="s">
        <v>141</v>
      </c>
      <c r="AU130" s="15" t="s">
        <v>78</v>
      </c>
    </row>
    <row r="131" spans="2:65" s="1" customFormat="1" ht="16.5" customHeight="1">
      <c r="B131" s="36"/>
      <c r="C131" s="203" t="s">
        <v>874</v>
      </c>
      <c r="D131" s="203" t="s">
        <v>134</v>
      </c>
      <c r="E131" s="204" t="s">
        <v>380</v>
      </c>
      <c r="F131" s="205" t="s">
        <v>381</v>
      </c>
      <c r="G131" s="206" t="s">
        <v>173</v>
      </c>
      <c r="H131" s="207">
        <v>955.36</v>
      </c>
      <c r="I131" s="208"/>
      <c r="J131" s="209">
        <f>ROUND(I131*H131,2)</f>
        <v>0</v>
      </c>
      <c r="K131" s="205" t="s">
        <v>138</v>
      </c>
      <c r="L131" s="41"/>
      <c r="M131" s="210" t="s">
        <v>1</v>
      </c>
      <c r="N131" s="211" t="s">
        <v>39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174</v>
      </c>
      <c r="AT131" s="15" t="s">
        <v>134</v>
      </c>
      <c r="AU131" s="15" t="s">
        <v>78</v>
      </c>
      <c r="AY131" s="15" t="s">
        <v>130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76</v>
      </c>
      <c r="BK131" s="214">
        <f>ROUND(I131*H131,2)</f>
        <v>0</v>
      </c>
      <c r="BL131" s="15" t="s">
        <v>174</v>
      </c>
      <c r="BM131" s="15" t="s">
        <v>1809</v>
      </c>
    </row>
    <row r="132" spans="2:47" s="1" customFormat="1" ht="12">
      <c r="B132" s="36"/>
      <c r="C132" s="37"/>
      <c r="D132" s="215" t="s">
        <v>141</v>
      </c>
      <c r="E132" s="37"/>
      <c r="F132" s="216" t="s">
        <v>383</v>
      </c>
      <c r="G132" s="37"/>
      <c r="H132" s="37"/>
      <c r="I132" s="129"/>
      <c r="J132" s="37"/>
      <c r="K132" s="37"/>
      <c r="L132" s="41"/>
      <c r="M132" s="217"/>
      <c r="N132" s="77"/>
      <c r="O132" s="77"/>
      <c r="P132" s="77"/>
      <c r="Q132" s="77"/>
      <c r="R132" s="77"/>
      <c r="S132" s="77"/>
      <c r="T132" s="78"/>
      <c r="AT132" s="15" t="s">
        <v>141</v>
      </c>
      <c r="AU132" s="15" t="s">
        <v>78</v>
      </c>
    </row>
    <row r="133" spans="2:51" s="11" customFormat="1" ht="12">
      <c r="B133" s="231"/>
      <c r="C133" s="232"/>
      <c r="D133" s="215" t="s">
        <v>189</v>
      </c>
      <c r="E133" s="232"/>
      <c r="F133" s="234" t="s">
        <v>1810</v>
      </c>
      <c r="G133" s="232"/>
      <c r="H133" s="235">
        <v>955.36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189</v>
      </c>
      <c r="AU133" s="241" t="s">
        <v>78</v>
      </c>
      <c r="AV133" s="11" t="s">
        <v>78</v>
      </c>
      <c r="AW133" s="11" t="s">
        <v>4</v>
      </c>
      <c r="AX133" s="11" t="s">
        <v>76</v>
      </c>
      <c r="AY133" s="241" t="s">
        <v>130</v>
      </c>
    </row>
    <row r="134" spans="2:65" s="1" customFormat="1" ht="16.5" customHeight="1">
      <c r="B134" s="36"/>
      <c r="C134" s="203" t="s">
        <v>350</v>
      </c>
      <c r="D134" s="203" t="s">
        <v>134</v>
      </c>
      <c r="E134" s="204" t="s">
        <v>386</v>
      </c>
      <c r="F134" s="205" t="s">
        <v>387</v>
      </c>
      <c r="G134" s="206" t="s">
        <v>173</v>
      </c>
      <c r="H134" s="207">
        <v>47.768</v>
      </c>
      <c r="I134" s="208"/>
      <c r="J134" s="209">
        <f>ROUND(I134*H134,2)</f>
        <v>0</v>
      </c>
      <c r="K134" s="205" t="s">
        <v>138</v>
      </c>
      <c r="L134" s="41"/>
      <c r="M134" s="210" t="s">
        <v>1</v>
      </c>
      <c r="N134" s="211" t="s">
        <v>39</v>
      </c>
      <c r="O134" s="77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15" t="s">
        <v>174</v>
      </c>
      <c r="AT134" s="15" t="s">
        <v>134</v>
      </c>
      <c r="AU134" s="15" t="s">
        <v>78</v>
      </c>
      <c r="AY134" s="15" t="s">
        <v>130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5" t="s">
        <v>76</v>
      </c>
      <c r="BK134" s="214">
        <f>ROUND(I134*H134,2)</f>
        <v>0</v>
      </c>
      <c r="BL134" s="15" t="s">
        <v>174</v>
      </c>
      <c r="BM134" s="15" t="s">
        <v>1811</v>
      </c>
    </row>
    <row r="135" spans="2:47" s="1" customFormat="1" ht="12">
      <c r="B135" s="36"/>
      <c r="C135" s="37"/>
      <c r="D135" s="215" t="s">
        <v>141</v>
      </c>
      <c r="E135" s="37"/>
      <c r="F135" s="216" t="s">
        <v>389</v>
      </c>
      <c r="G135" s="37"/>
      <c r="H135" s="37"/>
      <c r="I135" s="129"/>
      <c r="J135" s="37"/>
      <c r="K135" s="37"/>
      <c r="L135" s="41"/>
      <c r="M135" s="217"/>
      <c r="N135" s="77"/>
      <c r="O135" s="77"/>
      <c r="P135" s="77"/>
      <c r="Q135" s="77"/>
      <c r="R135" s="77"/>
      <c r="S135" s="77"/>
      <c r="T135" s="78"/>
      <c r="AT135" s="15" t="s">
        <v>141</v>
      </c>
      <c r="AU135" s="15" t="s">
        <v>78</v>
      </c>
    </row>
    <row r="136" spans="2:63" s="10" customFormat="1" ht="25.9" customHeight="1">
      <c r="B136" s="187"/>
      <c r="C136" s="188"/>
      <c r="D136" s="189" t="s">
        <v>67</v>
      </c>
      <c r="E136" s="190" t="s">
        <v>390</v>
      </c>
      <c r="F136" s="190" t="s">
        <v>391</v>
      </c>
      <c r="G136" s="188"/>
      <c r="H136" s="188"/>
      <c r="I136" s="191"/>
      <c r="J136" s="192">
        <f>BK136</f>
        <v>0</v>
      </c>
      <c r="K136" s="188"/>
      <c r="L136" s="193"/>
      <c r="M136" s="194"/>
      <c r="N136" s="195"/>
      <c r="O136" s="195"/>
      <c r="P136" s="196">
        <f>P137+P148+P163+P182+P231+P251+P386+P402+P438+P446+P514+P518+P548</f>
        <v>0</v>
      </c>
      <c r="Q136" s="195"/>
      <c r="R136" s="196">
        <f>R137+R148+R163+R182+R231+R251+R386+R402+R438+R446+R514+R518+R548</f>
        <v>7.83571392</v>
      </c>
      <c r="S136" s="195"/>
      <c r="T136" s="197">
        <f>T137+T148+T163+T182+T231+T251+T386+T402+T438+T446+T514+T518+T548</f>
        <v>10.427631400000003</v>
      </c>
      <c r="AR136" s="198" t="s">
        <v>78</v>
      </c>
      <c r="AT136" s="199" t="s">
        <v>67</v>
      </c>
      <c r="AU136" s="199" t="s">
        <v>68</v>
      </c>
      <c r="AY136" s="198" t="s">
        <v>130</v>
      </c>
      <c r="BK136" s="200">
        <f>BK137+BK148+BK163+BK182+BK231+BK251+BK386+BK402+BK438+BK446+BK514+BK518+BK548</f>
        <v>0</v>
      </c>
    </row>
    <row r="137" spans="2:63" s="10" customFormat="1" ht="22.8" customHeight="1">
      <c r="B137" s="187"/>
      <c r="C137" s="188"/>
      <c r="D137" s="189" t="s">
        <v>67</v>
      </c>
      <c r="E137" s="201" t="s">
        <v>392</v>
      </c>
      <c r="F137" s="201" t="s">
        <v>393</v>
      </c>
      <c r="G137" s="188"/>
      <c r="H137" s="188"/>
      <c r="I137" s="191"/>
      <c r="J137" s="202">
        <f>BK137</f>
        <v>0</v>
      </c>
      <c r="K137" s="188"/>
      <c r="L137" s="193"/>
      <c r="M137" s="194"/>
      <c r="N137" s="195"/>
      <c r="O137" s="195"/>
      <c r="P137" s="196">
        <f>SUM(P138:P147)</f>
        <v>0</v>
      </c>
      <c r="Q137" s="195"/>
      <c r="R137" s="196">
        <f>SUM(R138:R147)</f>
        <v>0.00115</v>
      </c>
      <c r="S137" s="195"/>
      <c r="T137" s="197">
        <f>SUM(T138:T147)</f>
        <v>0</v>
      </c>
      <c r="AR137" s="198" t="s">
        <v>78</v>
      </c>
      <c r="AT137" s="199" t="s">
        <v>67</v>
      </c>
      <c r="AU137" s="199" t="s">
        <v>76</v>
      </c>
      <c r="AY137" s="198" t="s">
        <v>130</v>
      </c>
      <c r="BK137" s="200">
        <f>SUM(BK138:BK147)</f>
        <v>0</v>
      </c>
    </row>
    <row r="138" spans="2:65" s="1" customFormat="1" ht="16.5" customHeight="1">
      <c r="B138" s="36"/>
      <c r="C138" s="203" t="s">
        <v>374</v>
      </c>
      <c r="D138" s="203" t="s">
        <v>134</v>
      </c>
      <c r="E138" s="204" t="s">
        <v>781</v>
      </c>
      <c r="F138" s="205" t="s">
        <v>782</v>
      </c>
      <c r="G138" s="206" t="s">
        <v>198</v>
      </c>
      <c r="H138" s="207">
        <v>2.5</v>
      </c>
      <c r="I138" s="208"/>
      <c r="J138" s="209">
        <f>ROUND(I138*H138,2)</f>
        <v>0</v>
      </c>
      <c r="K138" s="205" t="s">
        <v>138</v>
      </c>
      <c r="L138" s="41"/>
      <c r="M138" s="210" t="s">
        <v>1</v>
      </c>
      <c r="N138" s="211" t="s">
        <v>39</v>
      </c>
      <c r="O138" s="77"/>
      <c r="P138" s="212">
        <f>O138*H138</f>
        <v>0</v>
      </c>
      <c r="Q138" s="212">
        <v>0.00046</v>
      </c>
      <c r="R138" s="212">
        <f>Q138*H138</f>
        <v>0.00115</v>
      </c>
      <c r="S138" s="212">
        <v>0</v>
      </c>
      <c r="T138" s="213">
        <f>S138*H138</f>
        <v>0</v>
      </c>
      <c r="AR138" s="15" t="s">
        <v>397</v>
      </c>
      <c r="AT138" s="15" t="s">
        <v>134</v>
      </c>
      <c r="AU138" s="15" t="s">
        <v>78</v>
      </c>
      <c r="AY138" s="15" t="s">
        <v>130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76</v>
      </c>
      <c r="BK138" s="214">
        <f>ROUND(I138*H138,2)</f>
        <v>0</v>
      </c>
      <c r="BL138" s="15" t="s">
        <v>397</v>
      </c>
      <c r="BM138" s="15" t="s">
        <v>1812</v>
      </c>
    </row>
    <row r="139" spans="2:47" s="1" customFormat="1" ht="12">
      <c r="B139" s="36"/>
      <c r="C139" s="37"/>
      <c r="D139" s="215" t="s">
        <v>141</v>
      </c>
      <c r="E139" s="37"/>
      <c r="F139" s="216" t="s">
        <v>784</v>
      </c>
      <c r="G139" s="37"/>
      <c r="H139" s="37"/>
      <c r="I139" s="129"/>
      <c r="J139" s="37"/>
      <c r="K139" s="37"/>
      <c r="L139" s="41"/>
      <c r="M139" s="217"/>
      <c r="N139" s="77"/>
      <c r="O139" s="77"/>
      <c r="P139" s="77"/>
      <c r="Q139" s="77"/>
      <c r="R139" s="77"/>
      <c r="S139" s="77"/>
      <c r="T139" s="78"/>
      <c r="AT139" s="15" t="s">
        <v>141</v>
      </c>
      <c r="AU139" s="15" t="s">
        <v>78</v>
      </c>
    </row>
    <row r="140" spans="2:65" s="1" customFormat="1" ht="16.5" customHeight="1">
      <c r="B140" s="36"/>
      <c r="C140" s="203" t="s">
        <v>379</v>
      </c>
      <c r="D140" s="203" t="s">
        <v>134</v>
      </c>
      <c r="E140" s="204" t="s">
        <v>785</v>
      </c>
      <c r="F140" s="205" t="s">
        <v>786</v>
      </c>
      <c r="G140" s="206" t="s">
        <v>198</v>
      </c>
      <c r="H140" s="207">
        <v>2.5</v>
      </c>
      <c r="I140" s="208"/>
      <c r="J140" s="209">
        <f>ROUND(I140*H140,2)</f>
        <v>0</v>
      </c>
      <c r="K140" s="205" t="s">
        <v>138</v>
      </c>
      <c r="L140" s="41"/>
      <c r="M140" s="210" t="s">
        <v>1</v>
      </c>
      <c r="N140" s="211" t="s">
        <v>39</v>
      </c>
      <c r="O140" s="77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5" t="s">
        <v>397</v>
      </c>
      <c r="AT140" s="15" t="s">
        <v>134</v>
      </c>
      <c r="AU140" s="15" t="s">
        <v>78</v>
      </c>
      <c r="AY140" s="15" t="s">
        <v>130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76</v>
      </c>
      <c r="BK140" s="214">
        <f>ROUND(I140*H140,2)</f>
        <v>0</v>
      </c>
      <c r="BL140" s="15" t="s">
        <v>397</v>
      </c>
      <c r="BM140" s="15" t="s">
        <v>1813</v>
      </c>
    </row>
    <row r="141" spans="2:47" s="1" customFormat="1" ht="12">
      <c r="B141" s="36"/>
      <c r="C141" s="37"/>
      <c r="D141" s="215" t="s">
        <v>141</v>
      </c>
      <c r="E141" s="37"/>
      <c r="F141" s="216" t="s">
        <v>788</v>
      </c>
      <c r="G141" s="37"/>
      <c r="H141" s="37"/>
      <c r="I141" s="129"/>
      <c r="J141" s="37"/>
      <c r="K141" s="37"/>
      <c r="L141" s="41"/>
      <c r="M141" s="217"/>
      <c r="N141" s="77"/>
      <c r="O141" s="77"/>
      <c r="P141" s="77"/>
      <c r="Q141" s="77"/>
      <c r="R141" s="77"/>
      <c r="S141" s="77"/>
      <c r="T141" s="78"/>
      <c r="AT141" s="15" t="s">
        <v>141</v>
      </c>
      <c r="AU141" s="15" t="s">
        <v>78</v>
      </c>
    </row>
    <row r="142" spans="2:65" s="1" customFormat="1" ht="16.5" customHeight="1">
      <c r="B142" s="36"/>
      <c r="C142" s="203" t="s">
        <v>616</v>
      </c>
      <c r="D142" s="203" t="s">
        <v>134</v>
      </c>
      <c r="E142" s="204" t="s">
        <v>1814</v>
      </c>
      <c r="F142" s="205" t="s">
        <v>1815</v>
      </c>
      <c r="G142" s="206" t="s">
        <v>173</v>
      </c>
      <c r="H142" s="207">
        <v>0.001</v>
      </c>
      <c r="I142" s="208"/>
      <c r="J142" s="209">
        <f>ROUND(I142*H142,2)</f>
        <v>0</v>
      </c>
      <c r="K142" s="205" t="s">
        <v>138</v>
      </c>
      <c r="L142" s="41"/>
      <c r="M142" s="210" t="s">
        <v>1</v>
      </c>
      <c r="N142" s="211" t="s">
        <v>39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397</v>
      </c>
      <c r="AT142" s="15" t="s">
        <v>134</v>
      </c>
      <c r="AU142" s="15" t="s">
        <v>78</v>
      </c>
      <c r="AY142" s="15" t="s">
        <v>130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76</v>
      </c>
      <c r="BK142" s="214">
        <f>ROUND(I142*H142,2)</f>
        <v>0</v>
      </c>
      <c r="BL142" s="15" t="s">
        <v>397</v>
      </c>
      <c r="BM142" s="15" t="s">
        <v>1816</v>
      </c>
    </row>
    <row r="143" spans="2:47" s="1" customFormat="1" ht="12">
      <c r="B143" s="36"/>
      <c r="C143" s="37"/>
      <c r="D143" s="215" t="s">
        <v>141</v>
      </c>
      <c r="E143" s="37"/>
      <c r="F143" s="216" t="s">
        <v>1817</v>
      </c>
      <c r="G143" s="37"/>
      <c r="H143" s="37"/>
      <c r="I143" s="129"/>
      <c r="J143" s="37"/>
      <c r="K143" s="37"/>
      <c r="L143" s="41"/>
      <c r="M143" s="217"/>
      <c r="N143" s="77"/>
      <c r="O143" s="77"/>
      <c r="P143" s="77"/>
      <c r="Q143" s="77"/>
      <c r="R143" s="77"/>
      <c r="S143" s="77"/>
      <c r="T143" s="78"/>
      <c r="AT143" s="15" t="s">
        <v>141</v>
      </c>
      <c r="AU143" s="15" t="s">
        <v>78</v>
      </c>
    </row>
    <row r="144" spans="2:65" s="1" customFormat="1" ht="16.5" customHeight="1">
      <c r="B144" s="36"/>
      <c r="C144" s="203" t="s">
        <v>622</v>
      </c>
      <c r="D144" s="203" t="s">
        <v>134</v>
      </c>
      <c r="E144" s="204" t="s">
        <v>793</v>
      </c>
      <c r="F144" s="205" t="s">
        <v>794</v>
      </c>
      <c r="G144" s="206" t="s">
        <v>173</v>
      </c>
      <c r="H144" s="207">
        <v>0.001</v>
      </c>
      <c r="I144" s="208"/>
      <c r="J144" s="209">
        <f>ROUND(I144*H144,2)</f>
        <v>0</v>
      </c>
      <c r="K144" s="205" t="s">
        <v>138</v>
      </c>
      <c r="L144" s="41"/>
      <c r="M144" s="210" t="s">
        <v>1</v>
      </c>
      <c r="N144" s="211" t="s">
        <v>39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397</v>
      </c>
      <c r="AT144" s="15" t="s">
        <v>134</v>
      </c>
      <c r="AU144" s="15" t="s">
        <v>78</v>
      </c>
      <c r="AY144" s="15" t="s">
        <v>130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76</v>
      </c>
      <c r="BK144" s="214">
        <f>ROUND(I144*H144,2)</f>
        <v>0</v>
      </c>
      <c r="BL144" s="15" t="s">
        <v>397</v>
      </c>
      <c r="BM144" s="15" t="s">
        <v>1818</v>
      </c>
    </row>
    <row r="145" spans="2:47" s="1" customFormat="1" ht="12">
      <c r="B145" s="36"/>
      <c r="C145" s="37"/>
      <c r="D145" s="215" t="s">
        <v>141</v>
      </c>
      <c r="E145" s="37"/>
      <c r="F145" s="216" t="s">
        <v>796</v>
      </c>
      <c r="G145" s="37"/>
      <c r="H145" s="37"/>
      <c r="I145" s="129"/>
      <c r="J145" s="37"/>
      <c r="K145" s="37"/>
      <c r="L145" s="41"/>
      <c r="M145" s="217"/>
      <c r="N145" s="77"/>
      <c r="O145" s="77"/>
      <c r="P145" s="77"/>
      <c r="Q145" s="77"/>
      <c r="R145" s="77"/>
      <c r="S145" s="77"/>
      <c r="T145" s="78"/>
      <c r="AT145" s="15" t="s">
        <v>141</v>
      </c>
      <c r="AU145" s="15" t="s">
        <v>78</v>
      </c>
    </row>
    <row r="146" spans="2:65" s="1" customFormat="1" ht="16.5" customHeight="1">
      <c r="B146" s="36"/>
      <c r="C146" s="203" t="s">
        <v>627</v>
      </c>
      <c r="D146" s="203" t="s">
        <v>134</v>
      </c>
      <c r="E146" s="204" t="s">
        <v>797</v>
      </c>
      <c r="F146" s="205" t="s">
        <v>798</v>
      </c>
      <c r="G146" s="206" t="s">
        <v>173</v>
      </c>
      <c r="H146" s="207">
        <v>0.001</v>
      </c>
      <c r="I146" s="208"/>
      <c r="J146" s="209">
        <f>ROUND(I146*H146,2)</f>
        <v>0</v>
      </c>
      <c r="K146" s="205" t="s">
        <v>138</v>
      </c>
      <c r="L146" s="41"/>
      <c r="M146" s="210" t="s">
        <v>1</v>
      </c>
      <c r="N146" s="211" t="s">
        <v>39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397</v>
      </c>
      <c r="AT146" s="15" t="s">
        <v>134</v>
      </c>
      <c r="AU146" s="15" t="s">
        <v>78</v>
      </c>
      <c r="AY146" s="15" t="s">
        <v>130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76</v>
      </c>
      <c r="BK146" s="214">
        <f>ROUND(I146*H146,2)</f>
        <v>0</v>
      </c>
      <c r="BL146" s="15" t="s">
        <v>397</v>
      </c>
      <c r="BM146" s="15" t="s">
        <v>1819</v>
      </c>
    </row>
    <row r="147" spans="2:47" s="1" customFormat="1" ht="12">
      <c r="B147" s="36"/>
      <c r="C147" s="37"/>
      <c r="D147" s="215" t="s">
        <v>141</v>
      </c>
      <c r="E147" s="37"/>
      <c r="F147" s="216" t="s">
        <v>800</v>
      </c>
      <c r="G147" s="37"/>
      <c r="H147" s="37"/>
      <c r="I147" s="129"/>
      <c r="J147" s="37"/>
      <c r="K147" s="37"/>
      <c r="L147" s="41"/>
      <c r="M147" s="217"/>
      <c r="N147" s="77"/>
      <c r="O147" s="77"/>
      <c r="P147" s="77"/>
      <c r="Q147" s="77"/>
      <c r="R147" s="77"/>
      <c r="S147" s="77"/>
      <c r="T147" s="78"/>
      <c r="AT147" s="15" t="s">
        <v>141</v>
      </c>
      <c r="AU147" s="15" t="s">
        <v>78</v>
      </c>
    </row>
    <row r="148" spans="2:63" s="10" customFormat="1" ht="22.8" customHeight="1">
      <c r="B148" s="187"/>
      <c r="C148" s="188"/>
      <c r="D148" s="189" t="s">
        <v>67</v>
      </c>
      <c r="E148" s="201" t="s">
        <v>1063</v>
      </c>
      <c r="F148" s="201" t="s">
        <v>1064</v>
      </c>
      <c r="G148" s="188"/>
      <c r="H148" s="188"/>
      <c r="I148" s="191"/>
      <c r="J148" s="202">
        <f>BK148</f>
        <v>0</v>
      </c>
      <c r="K148" s="188"/>
      <c r="L148" s="193"/>
      <c r="M148" s="194"/>
      <c r="N148" s="195"/>
      <c r="O148" s="195"/>
      <c r="P148" s="196">
        <f>SUM(P149:P162)</f>
        <v>0</v>
      </c>
      <c r="Q148" s="195"/>
      <c r="R148" s="196">
        <f>SUM(R149:R162)</f>
        <v>0.0027100000000000006</v>
      </c>
      <c r="S148" s="195"/>
      <c r="T148" s="197">
        <f>SUM(T149:T162)</f>
        <v>0</v>
      </c>
      <c r="AR148" s="198" t="s">
        <v>78</v>
      </c>
      <c r="AT148" s="199" t="s">
        <v>67</v>
      </c>
      <c r="AU148" s="199" t="s">
        <v>76</v>
      </c>
      <c r="AY148" s="198" t="s">
        <v>130</v>
      </c>
      <c r="BK148" s="200">
        <f>SUM(BK149:BK162)</f>
        <v>0</v>
      </c>
    </row>
    <row r="149" spans="2:65" s="1" customFormat="1" ht="16.5" customHeight="1">
      <c r="B149" s="36"/>
      <c r="C149" s="203" t="s">
        <v>632</v>
      </c>
      <c r="D149" s="203" t="s">
        <v>134</v>
      </c>
      <c r="E149" s="204" t="s">
        <v>1820</v>
      </c>
      <c r="F149" s="205" t="s">
        <v>1821</v>
      </c>
      <c r="G149" s="206" t="s">
        <v>198</v>
      </c>
      <c r="H149" s="207">
        <v>6</v>
      </c>
      <c r="I149" s="208"/>
      <c r="J149" s="209">
        <f>ROUND(I149*H149,2)</f>
        <v>0</v>
      </c>
      <c r="K149" s="205" t="s">
        <v>138</v>
      </c>
      <c r="L149" s="41"/>
      <c r="M149" s="210" t="s">
        <v>1</v>
      </c>
      <c r="N149" s="211" t="s">
        <v>39</v>
      </c>
      <c r="O149" s="77"/>
      <c r="P149" s="212">
        <f>O149*H149</f>
        <v>0</v>
      </c>
      <c r="Q149" s="212">
        <v>0.0004</v>
      </c>
      <c r="R149" s="212">
        <f>Q149*H149</f>
        <v>0.0024000000000000002</v>
      </c>
      <c r="S149" s="212">
        <v>0</v>
      </c>
      <c r="T149" s="213">
        <f>S149*H149</f>
        <v>0</v>
      </c>
      <c r="AR149" s="15" t="s">
        <v>397</v>
      </c>
      <c r="AT149" s="15" t="s">
        <v>134</v>
      </c>
      <c r="AU149" s="15" t="s">
        <v>78</v>
      </c>
      <c r="AY149" s="15" t="s">
        <v>130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76</v>
      </c>
      <c r="BK149" s="214">
        <f>ROUND(I149*H149,2)</f>
        <v>0</v>
      </c>
      <c r="BL149" s="15" t="s">
        <v>397</v>
      </c>
      <c r="BM149" s="15" t="s">
        <v>1822</v>
      </c>
    </row>
    <row r="150" spans="2:47" s="1" customFormat="1" ht="12">
      <c r="B150" s="36"/>
      <c r="C150" s="37"/>
      <c r="D150" s="215" t="s">
        <v>141</v>
      </c>
      <c r="E150" s="37"/>
      <c r="F150" s="216" t="s">
        <v>1823</v>
      </c>
      <c r="G150" s="37"/>
      <c r="H150" s="37"/>
      <c r="I150" s="129"/>
      <c r="J150" s="37"/>
      <c r="K150" s="37"/>
      <c r="L150" s="41"/>
      <c r="M150" s="217"/>
      <c r="N150" s="77"/>
      <c r="O150" s="77"/>
      <c r="P150" s="77"/>
      <c r="Q150" s="77"/>
      <c r="R150" s="77"/>
      <c r="S150" s="77"/>
      <c r="T150" s="78"/>
      <c r="AT150" s="15" t="s">
        <v>141</v>
      </c>
      <c r="AU150" s="15" t="s">
        <v>78</v>
      </c>
    </row>
    <row r="151" spans="2:65" s="1" customFormat="1" ht="16.5" customHeight="1">
      <c r="B151" s="36"/>
      <c r="C151" s="203" t="s">
        <v>638</v>
      </c>
      <c r="D151" s="203" t="s">
        <v>134</v>
      </c>
      <c r="E151" s="204" t="s">
        <v>1824</v>
      </c>
      <c r="F151" s="205" t="s">
        <v>1825</v>
      </c>
      <c r="G151" s="206" t="s">
        <v>258</v>
      </c>
      <c r="H151" s="207">
        <v>2</v>
      </c>
      <c r="I151" s="208"/>
      <c r="J151" s="209">
        <f>ROUND(I151*H151,2)</f>
        <v>0</v>
      </c>
      <c r="K151" s="205" t="s">
        <v>138</v>
      </c>
      <c r="L151" s="41"/>
      <c r="M151" s="210" t="s">
        <v>1</v>
      </c>
      <c r="N151" s="211" t="s">
        <v>39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397</v>
      </c>
      <c r="AT151" s="15" t="s">
        <v>134</v>
      </c>
      <c r="AU151" s="15" t="s">
        <v>78</v>
      </c>
      <c r="AY151" s="15" t="s">
        <v>130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76</v>
      </c>
      <c r="BK151" s="214">
        <f>ROUND(I151*H151,2)</f>
        <v>0</v>
      </c>
      <c r="BL151" s="15" t="s">
        <v>397</v>
      </c>
      <c r="BM151" s="15" t="s">
        <v>1826</v>
      </c>
    </row>
    <row r="152" spans="2:47" s="1" customFormat="1" ht="12">
      <c r="B152" s="36"/>
      <c r="C152" s="37"/>
      <c r="D152" s="215" t="s">
        <v>141</v>
      </c>
      <c r="E152" s="37"/>
      <c r="F152" s="216" t="s">
        <v>1827</v>
      </c>
      <c r="G152" s="37"/>
      <c r="H152" s="37"/>
      <c r="I152" s="129"/>
      <c r="J152" s="37"/>
      <c r="K152" s="37"/>
      <c r="L152" s="41"/>
      <c r="M152" s="217"/>
      <c r="N152" s="77"/>
      <c r="O152" s="77"/>
      <c r="P152" s="77"/>
      <c r="Q152" s="77"/>
      <c r="R152" s="77"/>
      <c r="S152" s="77"/>
      <c r="T152" s="78"/>
      <c r="AT152" s="15" t="s">
        <v>141</v>
      </c>
      <c r="AU152" s="15" t="s">
        <v>78</v>
      </c>
    </row>
    <row r="153" spans="2:65" s="1" customFormat="1" ht="16.5" customHeight="1">
      <c r="B153" s="36"/>
      <c r="C153" s="203" t="s">
        <v>643</v>
      </c>
      <c r="D153" s="203" t="s">
        <v>134</v>
      </c>
      <c r="E153" s="204" t="s">
        <v>1828</v>
      </c>
      <c r="F153" s="205" t="s">
        <v>1829</v>
      </c>
      <c r="G153" s="206" t="s">
        <v>1830</v>
      </c>
      <c r="H153" s="207">
        <v>1</v>
      </c>
      <c r="I153" s="208"/>
      <c r="J153" s="209">
        <f>ROUND(I153*H153,2)</f>
        <v>0</v>
      </c>
      <c r="K153" s="205" t="s">
        <v>138</v>
      </c>
      <c r="L153" s="41"/>
      <c r="M153" s="210" t="s">
        <v>1</v>
      </c>
      <c r="N153" s="211" t="s">
        <v>39</v>
      </c>
      <c r="O153" s="77"/>
      <c r="P153" s="212">
        <f>O153*H153</f>
        <v>0</v>
      </c>
      <c r="Q153" s="212">
        <v>0.00025</v>
      </c>
      <c r="R153" s="212">
        <f>Q153*H153</f>
        <v>0.00025</v>
      </c>
      <c r="S153" s="212">
        <v>0</v>
      </c>
      <c r="T153" s="213">
        <f>S153*H153</f>
        <v>0</v>
      </c>
      <c r="AR153" s="15" t="s">
        <v>397</v>
      </c>
      <c r="AT153" s="15" t="s">
        <v>134</v>
      </c>
      <c r="AU153" s="15" t="s">
        <v>78</v>
      </c>
      <c r="AY153" s="15" t="s">
        <v>130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76</v>
      </c>
      <c r="BK153" s="214">
        <f>ROUND(I153*H153,2)</f>
        <v>0</v>
      </c>
      <c r="BL153" s="15" t="s">
        <v>397</v>
      </c>
      <c r="BM153" s="15" t="s">
        <v>1831</v>
      </c>
    </row>
    <row r="154" spans="2:47" s="1" customFormat="1" ht="12">
      <c r="B154" s="36"/>
      <c r="C154" s="37"/>
      <c r="D154" s="215" t="s">
        <v>141</v>
      </c>
      <c r="E154" s="37"/>
      <c r="F154" s="216" t="s">
        <v>1832</v>
      </c>
      <c r="G154" s="37"/>
      <c r="H154" s="37"/>
      <c r="I154" s="129"/>
      <c r="J154" s="37"/>
      <c r="K154" s="37"/>
      <c r="L154" s="41"/>
      <c r="M154" s="217"/>
      <c r="N154" s="77"/>
      <c r="O154" s="77"/>
      <c r="P154" s="77"/>
      <c r="Q154" s="77"/>
      <c r="R154" s="77"/>
      <c r="S154" s="77"/>
      <c r="T154" s="78"/>
      <c r="AT154" s="15" t="s">
        <v>141</v>
      </c>
      <c r="AU154" s="15" t="s">
        <v>78</v>
      </c>
    </row>
    <row r="155" spans="2:65" s="1" customFormat="1" ht="16.5" customHeight="1">
      <c r="B155" s="36"/>
      <c r="C155" s="203" t="s">
        <v>648</v>
      </c>
      <c r="D155" s="203" t="s">
        <v>134</v>
      </c>
      <c r="E155" s="204" t="s">
        <v>1078</v>
      </c>
      <c r="F155" s="205" t="s">
        <v>1079</v>
      </c>
      <c r="G155" s="206" t="s">
        <v>198</v>
      </c>
      <c r="H155" s="207">
        <v>6</v>
      </c>
      <c r="I155" s="208"/>
      <c r="J155" s="209">
        <f>ROUND(I155*H155,2)</f>
        <v>0</v>
      </c>
      <c r="K155" s="205" t="s">
        <v>138</v>
      </c>
      <c r="L155" s="41"/>
      <c r="M155" s="210" t="s">
        <v>1</v>
      </c>
      <c r="N155" s="211" t="s">
        <v>39</v>
      </c>
      <c r="O155" s="77"/>
      <c r="P155" s="212">
        <f>O155*H155</f>
        <v>0</v>
      </c>
      <c r="Q155" s="212">
        <v>1E-05</v>
      </c>
      <c r="R155" s="212">
        <f>Q155*H155</f>
        <v>6.000000000000001E-05</v>
      </c>
      <c r="S155" s="212">
        <v>0</v>
      </c>
      <c r="T155" s="213">
        <f>S155*H155</f>
        <v>0</v>
      </c>
      <c r="AR155" s="15" t="s">
        <v>397</v>
      </c>
      <c r="AT155" s="15" t="s">
        <v>134</v>
      </c>
      <c r="AU155" s="15" t="s">
        <v>78</v>
      </c>
      <c r="AY155" s="15" t="s">
        <v>130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76</v>
      </c>
      <c r="BK155" s="214">
        <f>ROUND(I155*H155,2)</f>
        <v>0</v>
      </c>
      <c r="BL155" s="15" t="s">
        <v>397</v>
      </c>
      <c r="BM155" s="15" t="s">
        <v>1833</v>
      </c>
    </row>
    <row r="156" spans="2:47" s="1" customFormat="1" ht="12">
      <c r="B156" s="36"/>
      <c r="C156" s="37"/>
      <c r="D156" s="215" t="s">
        <v>141</v>
      </c>
      <c r="E156" s="37"/>
      <c r="F156" s="216" t="s">
        <v>1081</v>
      </c>
      <c r="G156" s="37"/>
      <c r="H156" s="37"/>
      <c r="I156" s="129"/>
      <c r="J156" s="37"/>
      <c r="K156" s="37"/>
      <c r="L156" s="41"/>
      <c r="M156" s="217"/>
      <c r="N156" s="77"/>
      <c r="O156" s="77"/>
      <c r="P156" s="77"/>
      <c r="Q156" s="77"/>
      <c r="R156" s="77"/>
      <c r="S156" s="77"/>
      <c r="T156" s="78"/>
      <c r="AT156" s="15" t="s">
        <v>141</v>
      </c>
      <c r="AU156" s="15" t="s">
        <v>78</v>
      </c>
    </row>
    <row r="157" spans="2:65" s="1" customFormat="1" ht="16.5" customHeight="1">
      <c r="B157" s="36"/>
      <c r="C157" s="203" t="s">
        <v>653</v>
      </c>
      <c r="D157" s="203" t="s">
        <v>134</v>
      </c>
      <c r="E157" s="204" t="s">
        <v>1083</v>
      </c>
      <c r="F157" s="205" t="s">
        <v>1084</v>
      </c>
      <c r="G157" s="206" t="s">
        <v>173</v>
      </c>
      <c r="H157" s="207">
        <v>0.003</v>
      </c>
      <c r="I157" s="208"/>
      <c r="J157" s="209">
        <f>ROUND(I157*H157,2)</f>
        <v>0</v>
      </c>
      <c r="K157" s="205" t="s">
        <v>138</v>
      </c>
      <c r="L157" s="41"/>
      <c r="M157" s="210" t="s">
        <v>1</v>
      </c>
      <c r="N157" s="211" t="s">
        <v>39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397</v>
      </c>
      <c r="AT157" s="15" t="s">
        <v>134</v>
      </c>
      <c r="AU157" s="15" t="s">
        <v>78</v>
      </c>
      <c r="AY157" s="15" t="s">
        <v>130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76</v>
      </c>
      <c r="BK157" s="214">
        <f>ROUND(I157*H157,2)</f>
        <v>0</v>
      </c>
      <c r="BL157" s="15" t="s">
        <v>397</v>
      </c>
      <c r="BM157" s="15" t="s">
        <v>1834</v>
      </c>
    </row>
    <row r="158" spans="2:47" s="1" customFormat="1" ht="12">
      <c r="B158" s="36"/>
      <c r="C158" s="37"/>
      <c r="D158" s="215" t="s">
        <v>141</v>
      </c>
      <c r="E158" s="37"/>
      <c r="F158" s="216" t="s">
        <v>1086</v>
      </c>
      <c r="G158" s="37"/>
      <c r="H158" s="37"/>
      <c r="I158" s="129"/>
      <c r="J158" s="37"/>
      <c r="K158" s="37"/>
      <c r="L158" s="41"/>
      <c r="M158" s="217"/>
      <c r="N158" s="77"/>
      <c r="O158" s="77"/>
      <c r="P158" s="77"/>
      <c r="Q158" s="77"/>
      <c r="R158" s="77"/>
      <c r="S158" s="77"/>
      <c r="T158" s="78"/>
      <c r="AT158" s="15" t="s">
        <v>141</v>
      </c>
      <c r="AU158" s="15" t="s">
        <v>78</v>
      </c>
    </row>
    <row r="159" spans="2:65" s="1" customFormat="1" ht="16.5" customHeight="1">
      <c r="B159" s="36"/>
      <c r="C159" s="203" t="s">
        <v>666</v>
      </c>
      <c r="D159" s="203" t="s">
        <v>134</v>
      </c>
      <c r="E159" s="204" t="s">
        <v>1835</v>
      </c>
      <c r="F159" s="205" t="s">
        <v>1836</v>
      </c>
      <c r="G159" s="206" t="s">
        <v>173</v>
      </c>
      <c r="H159" s="207">
        <v>0.003</v>
      </c>
      <c r="I159" s="208"/>
      <c r="J159" s="209">
        <f>ROUND(I159*H159,2)</f>
        <v>0</v>
      </c>
      <c r="K159" s="205" t="s">
        <v>138</v>
      </c>
      <c r="L159" s="41"/>
      <c r="M159" s="210" t="s">
        <v>1</v>
      </c>
      <c r="N159" s="211" t="s">
        <v>39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397</v>
      </c>
      <c r="AT159" s="15" t="s">
        <v>134</v>
      </c>
      <c r="AU159" s="15" t="s">
        <v>78</v>
      </c>
      <c r="AY159" s="15" t="s">
        <v>130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76</v>
      </c>
      <c r="BK159" s="214">
        <f>ROUND(I159*H159,2)</f>
        <v>0</v>
      </c>
      <c r="BL159" s="15" t="s">
        <v>397</v>
      </c>
      <c r="BM159" s="15" t="s">
        <v>1837</v>
      </c>
    </row>
    <row r="160" spans="2:47" s="1" customFormat="1" ht="12">
      <c r="B160" s="36"/>
      <c r="C160" s="37"/>
      <c r="D160" s="215" t="s">
        <v>141</v>
      </c>
      <c r="E160" s="37"/>
      <c r="F160" s="216" t="s">
        <v>1838</v>
      </c>
      <c r="G160" s="37"/>
      <c r="H160" s="37"/>
      <c r="I160" s="129"/>
      <c r="J160" s="37"/>
      <c r="K160" s="37"/>
      <c r="L160" s="41"/>
      <c r="M160" s="217"/>
      <c r="N160" s="77"/>
      <c r="O160" s="77"/>
      <c r="P160" s="77"/>
      <c r="Q160" s="77"/>
      <c r="R160" s="77"/>
      <c r="S160" s="77"/>
      <c r="T160" s="78"/>
      <c r="AT160" s="15" t="s">
        <v>141</v>
      </c>
      <c r="AU160" s="15" t="s">
        <v>78</v>
      </c>
    </row>
    <row r="161" spans="2:65" s="1" customFormat="1" ht="16.5" customHeight="1">
      <c r="B161" s="36"/>
      <c r="C161" s="203" t="s">
        <v>660</v>
      </c>
      <c r="D161" s="203" t="s">
        <v>134</v>
      </c>
      <c r="E161" s="204" t="s">
        <v>1839</v>
      </c>
      <c r="F161" s="205" t="s">
        <v>1840</v>
      </c>
      <c r="G161" s="206" t="s">
        <v>173</v>
      </c>
      <c r="H161" s="207">
        <v>0.003</v>
      </c>
      <c r="I161" s="208"/>
      <c r="J161" s="209">
        <f>ROUND(I161*H161,2)</f>
        <v>0</v>
      </c>
      <c r="K161" s="205" t="s">
        <v>138</v>
      </c>
      <c r="L161" s="41"/>
      <c r="M161" s="210" t="s">
        <v>1</v>
      </c>
      <c r="N161" s="211" t="s">
        <v>39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5" t="s">
        <v>397</v>
      </c>
      <c r="AT161" s="15" t="s">
        <v>134</v>
      </c>
      <c r="AU161" s="15" t="s">
        <v>78</v>
      </c>
      <c r="AY161" s="15" t="s">
        <v>130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76</v>
      </c>
      <c r="BK161" s="214">
        <f>ROUND(I161*H161,2)</f>
        <v>0</v>
      </c>
      <c r="BL161" s="15" t="s">
        <v>397</v>
      </c>
      <c r="BM161" s="15" t="s">
        <v>1841</v>
      </c>
    </row>
    <row r="162" spans="2:47" s="1" customFormat="1" ht="12">
      <c r="B162" s="36"/>
      <c r="C162" s="37"/>
      <c r="D162" s="215" t="s">
        <v>141</v>
      </c>
      <c r="E162" s="37"/>
      <c r="F162" s="216" t="s">
        <v>1842</v>
      </c>
      <c r="G162" s="37"/>
      <c r="H162" s="37"/>
      <c r="I162" s="129"/>
      <c r="J162" s="37"/>
      <c r="K162" s="37"/>
      <c r="L162" s="41"/>
      <c r="M162" s="217"/>
      <c r="N162" s="77"/>
      <c r="O162" s="77"/>
      <c r="P162" s="77"/>
      <c r="Q162" s="77"/>
      <c r="R162" s="77"/>
      <c r="S162" s="77"/>
      <c r="T162" s="78"/>
      <c r="AT162" s="15" t="s">
        <v>141</v>
      </c>
      <c r="AU162" s="15" t="s">
        <v>78</v>
      </c>
    </row>
    <row r="163" spans="2:63" s="10" customFormat="1" ht="22.8" customHeight="1">
      <c r="B163" s="187"/>
      <c r="C163" s="188"/>
      <c r="D163" s="189" t="s">
        <v>67</v>
      </c>
      <c r="E163" s="201" t="s">
        <v>1087</v>
      </c>
      <c r="F163" s="201" t="s">
        <v>1088</v>
      </c>
      <c r="G163" s="188"/>
      <c r="H163" s="188"/>
      <c r="I163" s="191"/>
      <c r="J163" s="202">
        <f>BK163</f>
        <v>0</v>
      </c>
      <c r="K163" s="188"/>
      <c r="L163" s="193"/>
      <c r="M163" s="194"/>
      <c r="N163" s="195"/>
      <c r="O163" s="195"/>
      <c r="P163" s="196">
        <f>SUM(P164:P181)</f>
        <v>0</v>
      </c>
      <c r="Q163" s="195"/>
      <c r="R163" s="196">
        <f>SUM(R164:R181)</f>
        <v>0.00701</v>
      </c>
      <c r="S163" s="195"/>
      <c r="T163" s="197">
        <f>SUM(T164:T181)</f>
        <v>0.11244</v>
      </c>
      <c r="AR163" s="198" t="s">
        <v>78</v>
      </c>
      <c r="AT163" s="199" t="s">
        <v>67</v>
      </c>
      <c r="AU163" s="199" t="s">
        <v>76</v>
      </c>
      <c r="AY163" s="198" t="s">
        <v>130</v>
      </c>
      <c r="BK163" s="200">
        <f>SUM(BK164:BK181)</f>
        <v>0</v>
      </c>
    </row>
    <row r="164" spans="2:65" s="1" customFormat="1" ht="16.5" customHeight="1">
      <c r="B164" s="36"/>
      <c r="C164" s="203" t="s">
        <v>671</v>
      </c>
      <c r="D164" s="203" t="s">
        <v>134</v>
      </c>
      <c r="E164" s="204" t="s">
        <v>1843</v>
      </c>
      <c r="F164" s="205" t="s">
        <v>1844</v>
      </c>
      <c r="G164" s="206" t="s">
        <v>1091</v>
      </c>
      <c r="H164" s="207">
        <v>1</v>
      </c>
      <c r="I164" s="208"/>
      <c r="J164" s="209">
        <f>ROUND(I164*H164,2)</f>
        <v>0</v>
      </c>
      <c r="K164" s="205" t="s">
        <v>138</v>
      </c>
      <c r="L164" s="41"/>
      <c r="M164" s="210" t="s">
        <v>1</v>
      </c>
      <c r="N164" s="211" t="s">
        <v>39</v>
      </c>
      <c r="O164" s="77"/>
      <c r="P164" s="212">
        <f>O164*H164</f>
        <v>0</v>
      </c>
      <c r="Q164" s="212">
        <v>0.00493</v>
      </c>
      <c r="R164" s="212">
        <f>Q164*H164</f>
        <v>0.00493</v>
      </c>
      <c r="S164" s="212">
        <v>0</v>
      </c>
      <c r="T164" s="213">
        <f>S164*H164</f>
        <v>0</v>
      </c>
      <c r="AR164" s="15" t="s">
        <v>397</v>
      </c>
      <c r="AT164" s="15" t="s">
        <v>134</v>
      </c>
      <c r="AU164" s="15" t="s">
        <v>78</v>
      </c>
      <c r="AY164" s="15" t="s">
        <v>130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76</v>
      </c>
      <c r="BK164" s="214">
        <f>ROUND(I164*H164,2)</f>
        <v>0</v>
      </c>
      <c r="BL164" s="15" t="s">
        <v>397</v>
      </c>
      <c r="BM164" s="15" t="s">
        <v>1845</v>
      </c>
    </row>
    <row r="165" spans="2:47" s="1" customFormat="1" ht="12">
      <c r="B165" s="36"/>
      <c r="C165" s="37"/>
      <c r="D165" s="215" t="s">
        <v>141</v>
      </c>
      <c r="E165" s="37"/>
      <c r="F165" s="216" t="s">
        <v>1846</v>
      </c>
      <c r="G165" s="37"/>
      <c r="H165" s="37"/>
      <c r="I165" s="129"/>
      <c r="J165" s="37"/>
      <c r="K165" s="37"/>
      <c r="L165" s="41"/>
      <c r="M165" s="217"/>
      <c r="N165" s="77"/>
      <c r="O165" s="77"/>
      <c r="P165" s="77"/>
      <c r="Q165" s="77"/>
      <c r="R165" s="77"/>
      <c r="S165" s="77"/>
      <c r="T165" s="78"/>
      <c r="AT165" s="15" t="s">
        <v>141</v>
      </c>
      <c r="AU165" s="15" t="s">
        <v>78</v>
      </c>
    </row>
    <row r="166" spans="2:65" s="1" customFormat="1" ht="16.5" customHeight="1">
      <c r="B166" s="36"/>
      <c r="C166" s="203" t="s">
        <v>569</v>
      </c>
      <c r="D166" s="203" t="s">
        <v>134</v>
      </c>
      <c r="E166" s="204" t="s">
        <v>1847</v>
      </c>
      <c r="F166" s="205" t="s">
        <v>1848</v>
      </c>
      <c r="G166" s="206" t="s">
        <v>1091</v>
      </c>
      <c r="H166" s="207">
        <v>3</v>
      </c>
      <c r="I166" s="208"/>
      <c r="J166" s="209">
        <f>ROUND(I166*H166,2)</f>
        <v>0</v>
      </c>
      <c r="K166" s="205" t="s">
        <v>138</v>
      </c>
      <c r="L166" s="41"/>
      <c r="M166" s="210" t="s">
        <v>1</v>
      </c>
      <c r="N166" s="211" t="s">
        <v>39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0.0347</v>
      </c>
      <c r="T166" s="213">
        <f>S166*H166</f>
        <v>0.1041</v>
      </c>
      <c r="AR166" s="15" t="s">
        <v>397</v>
      </c>
      <c r="AT166" s="15" t="s">
        <v>134</v>
      </c>
      <c r="AU166" s="15" t="s">
        <v>78</v>
      </c>
      <c r="AY166" s="15" t="s">
        <v>130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76</v>
      </c>
      <c r="BK166" s="214">
        <f>ROUND(I166*H166,2)</f>
        <v>0</v>
      </c>
      <c r="BL166" s="15" t="s">
        <v>397</v>
      </c>
      <c r="BM166" s="15" t="s">
        <v>1849</v>
      </c>
    </row>
    <row r="167" spans="2:47" s="1" customFormat="1" ht="12">
      <c r="B167" s="36"/>
      <c r="C167" s="37"/>
      <c r="D167" s="215" t="s">
        <v>141</v>
      </c>
      <c r="E167" s="37"/>
      <c r="F167" s="216" t="s">
        <v>1850</v>
      </c>
      <c r="G167" s="37"/>
      <c r="H167" s="37"/>
      <c r="I167" s="129"/>
      <c r="J167" s="37"/>
      <c r="K167" s="37"/>
      <c r="L167" s="41"/>
      <c r="M167" s="217"/>
      <c r="N167" s="77"/>
      <c r="O167" s="77"/>
      <c r="P167" s="77"/>
      <c r="Q167" s="77"/>
      <c r="R167" s="77"/>
      <c r="S167" s="77"/>
      <c r="T167" s="78"/>
      <c r="AT167" s="15" t="s">
        <v>141</v>
      </c>
      <c r="AU167" s="15" t="s">
        <v>78</v>
      </c>
    </row>
    <row r="168" spans="2:65" s="1" customFormat="1" ht="16.5" customHeight="1">
      <c r="B168" s="36"/>
      <c r="C168" s="203" t="s">
        <v>574</v>
      </c>
      <c r="D168" s="203" t="s">
        <v>134</v>
      </c>
      <c r="E168" s="204" t="s">
        <v>1127</v>
      </c>
      <c r="F168" s="205" t="s">
        <v>1128</v>
      </c>
      <c r="G168" s="206" t="s">
        <v>1091</v>
      </c>
      <c r="H168" s="207">
        <v>3</v>
      </c>
      <c r="I168" s="208"/>
      <c r="J168" s="209">
        <f>ROUND(I168*H168,2)</f>
        <v>0</v>
      </c>
      <c r="K168" s="205" t="s">
        <v>138</v>
      </c>
      <c r="L168" s="41"/>
      <c r="M168" s="210" t="s">
        <v>1</v>
      </c>
      <c r="N168" s="211" t="s">
        <v>39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0.00156</v>
      </c>
      <c r="T168" s="213">
        <f>S168*H168</f>
        <v>0.00468</v>
      </c>
      <c r="AR168" s="15" t="s">
        <v>397</v>
      </c>
      <c r="AT168" s="15" t="s">
        <v>134</v>
      </c>
      <c r="AU168" s="15" t="s">
        <v>78</v>
      </c>
      <c r="AY168" s="15" t="s">
        <v>130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76</v>
      </c>
      <c r="BK168" s="214">
        <f>ROUND(I168*H168,2)</f>
        <v>0</v>
      </c>
      <c r="BL168" s="15" t="s">
        <v>397</v>
      </c>
      <c r="BM168" s="15" t="s">
        <v>1851</v>
      </c>
    </row>
    <row r="169" spans="2:47" s="1" customFormat="1" ht="12">
      <c r="B169" s="36"/>
      <c r="C169" s="37"/>
      <c r="D169" s="215" t="s">
        <v>141</v>
      </c>
      <c r="E169" s="37"/>
      <c r="F169" s="216" t="s">
        <v>1130</v>
      </c>
      <c r="G169" s="37"/>
      <c r="H169" s="37"/>
      <c r="I169" s="129"/>
      <c r="J169" s="37"/>
      <c r="K169" s="37"/>
      <c r="L169" s="41"/>
      <c r="M169" s="217"/>
      <c r="N169" s="77"/>
      <c r="O169" s="77"/>
      <c r="P169" s="77"/>
      <c r="Q169" s="77"/>
      <c r="R169" s="77"/>
      <c r="S169" s="77"/>
      <c r="T169" s="78"/>
      <c r="AT169" s="15" t="s">
        <v>141</v>
      </c>
      <c r="AU169" s="15" t="s">
        <v>78</v>
      </c>
    </row>
    <row r="170" spans="2:65" s="1" customFormat="1" ht="16.5" customHeight="1">
      <c r="B170" s="36"/>
      <c r="C170" s="203" t="s">
        <v>676</v>
      </c>
      <c r="D170" s="203" t="s">
        <v>134</v>
      </c>
      <c r="E170" s="204" t="s">
        <v>1852</v>
      </c>
      <c r="F170" s="205" t="s">
        <v>1853</v>
      </c>
      <c r="G170" s="206" t="s">
        <v>1091</v>
      </c>
      <c r="H170" s="207">
        <v>1</v>
      </c>
      <c r="I170" s="208"/>
      <c r="J170" s="209">
        <f>ROUND(I170*H170,2)</f>
        <v>0</v>
      </c>
      <c r="K170" s="205" t="s">
        <v>138</v>
      </c>
      <c r="L170" s="41"/>
      <c r="M170" s="210" t="s">
        <v>1</v>
      </c>
      <c r="N170" s="211" t="s">
        <v>39</v>
      </c>
      <c r="O170" s="77"/>
      <c r="P170" s="212">
        <f>O170*H170</f>
        <v>0</v>
      </c>
      <c r="Q170" s="212">
        <v>0.0018</v>
      </c>
      <c r="R170" s="212">
        <f>Q170*H170</f>
        <v>0.0018</v>
      </c>
      <c r="S170" s="212">
        <v>0</v>
      </c>
      <c r="T170" s="213">
        <f>S170*H170</f>
        <v>0</v>
      </c>
      <c r="AR170" s="15" t="s">
        <v>397</v>
      </c>
      <c r="AT170" s="15" t="s">
        <v>134</v>
      </c>
      <c r="AU170" s="15" t="s">
        <v>78</v>
      </c>
      <c r="AY170" s="15" t="s">
        <v>130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76</v>
      </c>
      <c r="BK170" s="214">
        <f>ROUND(I170*H170,2)</f>
        <v>0</v>
      </c>
      <c r="BL170" s="15" t="s">
        <v>397</v>
      </c>
      <c r="BM170" s="15" t="s">
        <v>1854</v>
      </c>
    </row>
    <row r="171" spans="2:47" s="1" customFormat="1" ht="12">
      <c r="B171" s="36"/>
      <c r="C171" s="37"/>
      <c r="D171" s="215" t="s">
        <v>141</v>
      </c>
      <c r="E171" s="37"/>
      <c r="F171" s="216" t="s">
        <v>1855</v>
      </c>
      <c r="G171" s="37"/>
      <c r="H171" s="37"/>
      <c r="I171" s="129"/>
      <c r="J171" s="37"/>
      <c r="K171" s="37"/>
      <c r="L171" s="41"/>
      <c r="M171" s="217"/>
      <c r="N171" s="77"/>
      <c r="O171" s="77"/>
      <c r="P171" s="77"/>
      <c r="Q171" s="77"/>
      <c r="R171" s="77"/>
      <c r="S171" s="77"/>
      <c r="T171" s="78"/>
      <c r="AT171" s="15" t="s">
        <v>141</v>
      </c>
      <c r="AU171" s="15" t="s">
        <v>78</v>
      </c>
    </row>
    <row r="172" spans="2:65" s="1" customFormat="1" ht="16.5" customHeight="1">
      <c r="B172" s="36"/>
      <c r="C172" s="203" t="s">
        <v>960</v>
      </c>
      <c r="D172" s="203" t="s">
        <v>134</v>
      </c>
      <c r="E172" s="204" t="s">
        <v>1856</v>
      </c>
      <c r="F172" s="205" t="s">
        <v>1857</v>
      </c>
      <c r="G172" s="206" t="s">
        <v>258</v>
      </c>
      <c r="H172" s="207">
        <v>3</v>
      </c>
      <c r="I172" s="208"/>
      <c r="J172" s="209">
        <f>ROUND(I172*H172,2)</f>
        <v>0</v>
      </c>
      <c r="K172" s="205" t="s">
        <v>138</v>
      </c>
      <c r="L172" s="41"/>
      <c r="M172" s="210" t="s">
        <v>1</v>
      </c>
      <c r="N172" s="211" t="s">
        <v>39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0.00122</v>
      </c>
      <c r="T172" s="213">
        <f>S172*H172</f>
        <v>0.00366</v>
      </c>
      <c r="AR172" s="15" t="s">
        <v>397</v>
      </c>
      <c r="AT172" s="15" t="s">
        <v>134</v>
      </c>
      <c r="AU172" s="15" t="s">
        <v>78</v>
      </c>
      <c r="AY172" s="15" t="s">
        <v>130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76</v>
      </c>
      <c r="BK172" s="214">
        <f>ROUND(I172*H172,2)</f>
        <v>0</v>
      </c>
      <c r="BL172" s="15" t="s">
        <v>397</v>
      </c>
      <c r="BM172" s="15" t="s">
        <v>1858</v>
      </c>
    </row>
    <row r="173" spans="2:47" s="1" customFormat="1" ht="12">
      <c r="B173" s="36"/>
      <c r="C173" s="37"/>
      <c r="D173" s="215" t="s">
        <v>141</v>
      </c>
      <c r="E173" s="37"/>
      <c r="F173" s="216" t="s">
        <v>1859</v>
      </c>
      <c r="G173" s="37"/>
      <c r="H173" s="37"/>
      <c r="I173" s="129"/>
      <c r="J173" s="37"/>
      <c r="K173" s="37"/>
      <c r="L173" s="41"/>
      <c r="M173" s="217"/>
      <c r="N173" s="77"/>
      <c r="O173" s="77"/>
      <c r="P173" s="77"/>
      <c r="Q173" s="77"/>
      <c r="R173" s="77"/>
      <c r="S173" s="77"/>
      <c r="T173" s="78"/>
      <c r="AT173" s="15" t="s">
        <v>141</v>
      </c>
      <c r="AU173" s="15" t="s">
        <v>78</v>
      </c>
    </row>
    <row r="174" spans="2:65" s="1" customFormat="1" ht="16.5" customHeight="1">
      <c r="B174" s="36"/>
      <c r="C174" s="203" t="s">
        <v>681</v>
      </c>
      <c r="D174" s="203" t="s">
        <v>134</v>
      </c>
      <c r="E174" s="204" t="s">
        <v>1860</v>
      </c>
      <c r="F174" s="205" t="s">
        <v>1861</v>
      </c>
      <c r="G174" s="206" t="s">
        <v>258</v>
      </c>
      <c r="H174" s="207">
        <v>1</v>
      </c>
      <c r="I174" s="208"/>
      <c r="J174" s="209">
        <f>ROUND(I174*H174,2)</f>
        <v>0</v>
      </c>
      <c r="K174" s="205" t="s">
        <v>138</v>
      </c>
      <c r="L174" s="41"/>
      <c r="M174" s="210" t="s">
        <v>1</v>
      </c>
      <c r="N174" s="211" t="s">
        <v>39</v>
      </c>
      <c r="O174" s="77"/>
      <c r="P174" s="212">
        <f>O174*H174</f>
        <v>0</v>
      </c>
      <c r="Q174" s="212">
        <v>0.00028</v>
      </c>
      <c r="R174" s="212">
        <f>Q174*H174</f>
        <v>0.00028</v>
      </c>
      <c r="S174" s="212">
        <v>0</v>
      </c>
      <c r="T174" s="213">
        <f>S174*H174</f>
        <v>0</v>
      </c>
      <c r="AR174" s="15" t="s">
        <v>397</v>
      </c>
      <c r="AT174" s="15" t="s">
        <v>134</v>
      </c>
      <c r="AU174" s="15" t="s">
        <v>78</v>
      </c>
      <c r="AY174" s="15" t="s">
        <v>130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5" t="s">
        <v>76</v>
      </c>
      <c r="BK174" s="214">
        <f>ROUND(I174*H174,2)</f>
        <v>0</v>
      </c>
      <c r="BL174" s="15" t="s">
        <v>397</v>
      </c>
      <c r="BM174" s="15" t="s">
        <v>1862</v>
      </c>
    </row>
    <row r="175" spans="2:47" s="1" customFormat="1" ht="12">
      <c r="B175" s="36"/>
      <c r="C175" s="37"/>
      <c r="D175" s="215" t="s">
        <v>141</v>
      </c>
      <c r="E175" s="37"/>
      <c r="F175" s="216" t="s">
        <v>1863</v>
      </c>
      <c r="G175" s="37"/>
      <c r="H175" s="37"/>
      <c r="I175" s="129"/>
      <c r="J175" s="37"/>
      <c r="K175" s="37"/>
      <c r="L175" s="41"/>
      <c r="M175" s="217"/>
      <c r="N175" s="77"/>
      <c r="O175" s="77"/>
      <c r="P175" s="77"/>
      <c r="Q175" s="77"/>
      <c r="R175" s="77"/>
      <c r="S175" s="77"/>
      <c r="T175" s="78"/>
      <c r="AT175" s="15" t="s">
        <v>141</v>
      </c>
      <c r="AU175" s="15" t="s">
        <v>78</v>
      </c>
    </row>
    <row r="176" spans="2:65" s="1" customFormat="1" ht="16.5" customHeight="1">
      <c r="B176" s="36"/>
      <c r="C176" s="203" t="s">
        <v>394</v>
      </c>
      <c r="D176" s="203" t="s">
        <v>134</v>
      </c>
      <c r="E176" s="204" t="s">
        <v>1153</v>
      </c>
      <c r="F176" s="205" t="s">
        <v>1154</v>
      </c>
      <c r="G176" s="206" t="s">
        <v>173</v>
      </c>
      <c r="H176" s="207">
        <v>0.007</v>
      </c>
      <c r="I176" s="208"/>
      <c r="J176" s="209">
        <f>ROUND(I176*H176,2)</f>
        <v>0</v>
      </c>
      <c r="K176" s="205" t="s">
        <v>138</v>
      </c>
      <c r="L176" s="41"/>
      <c r="M176" s="210" t="s">
        <v>1</v>
      </c>
      <c r="N176" s="211" t="s">
        <v>39</v>
      </c>
      <c r="O176" s="7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5" t="s">
        <v>397</v>
      </c>
      <c r="AT176" s="15" t="s">
        <v>134</v>
      </c>
      <c r="AU176" s="15" t="s">
        <v>78</v>
      </c>
      <c r="AY176" s="15" t="s">
        <v>130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5" t="s">
        <v>76</v>
      </c>
      <c r="BK176" s="214">
        <f>ROUND(I176*H176,2)</f>
        <v>0</v>
      </c>
      <c r="BL176" s="15" t="s">
        <v>397</v>
      </c>
      <c r="BM176" s="15" t="s">
        <v>1864</v>
      </c>
    </row>
    <row r="177" spans="2:47" s="1" customFormat="1" ht="12">
      <c r="B177" s="36"/>
      <c r="C177" s="37"/>
      <c r="D177" s="215" t="s">
        <v>141</v>
      </c>
      <c r="E177" s="37"/>
      <c r="F177" s="216" t="s">
        <v>1156</v>
      </c>
      <c r="G177" s="37"/>
      <c r="H177" s="37"/>
      <c r="I177" s="129"/>
      <c r="J177" s="37"/>
      <c r="K177" s="37"/>
      <c r="L177" s="41"/>
      <c r="M177" s="217"/>
      <c r="N177" s="77"/>
      <c r="O177" s="77"/>
      <c r="P177" s="77"/>
      <c r="Q177" s="77"/>
      <c r="R177" s="77"/>
      <c r="S177" s="77"/>
      <c r="T177" s="78"/>
      <c r="AT177" s="15" t="s">
        <v>141</v>
      </c>
      <c r="AU177" s="15" t="s">
        <v>78</v>
      </c>
    </row>
    <row r="178" spans="2:65" s="1" customFormat="1" ht="16.5" customHeight="1">
      <c r="B178" s="36"/>
      <c r="C178" s="203" t="s">
        <v>578</v>
      </c>
      <c r="D178" s="203" t="s">
        <v>134</v>
      </c>
      <c r="E178" s="204" t="s">
        <v>1157</v>
      </c>
      <c r="F178" s="205" t="s">
        <v>1158</v>
      </c>
      <c r="G178" s="206" t="s">
        <v>173</v>
      </c>
      <c r="H178" s="207">
        <v>0.007</v>
      </c>
      <c r="I178" s="208"/>
      <c r="J178" s="209">
        <f>ROUND(I178*H178,2)</f>
        <v>0</v>
      </c>
      <c r="K178" s="205" t="s">
        <v>138</v>
      </c>
      <c r="L178" s="41"/>
      <c r="M178" s="210" t="s">
        <v>1</v>
      </c>
      <c r="N178" s="211" t="s">
        <v>39</v>
      </c>
      <c r="O178" s="7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5" t="s">
        <v>397</v>
      </c>
      <c r="AT178" s="15" t="s">
        <v>134</v>
      </c>
      <c r="AU178" s="15" t="s">
        <v>78</v>
      </c>
      <c r="AY178" s="15" t="s">
        <v>130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5" t="s">
        <v>76</v>
      </c>
      <c r="BK178" s="214">
        <f>ROUND(I178*H178,2)</f>
        <v>0</v>
      </c>
      <c r="BL178" s="15" t="s">
        <v>397</v>
      </c>
      <c r="BM178" s="15" t="s">
        <v>1865</v>
      </c>
    </row>
    <row r="179" spans="2:47" s="1" customFormat="1" ht="12">
      <c r="B179" s="36"/>
      <c r="C179" s="37"/>
      <c r="D179" s="215" t="s">
        <v>141</v>
      </c>
      <c r="E179" s="37"/>
      <c r="F179" s="216" t="s">
        <v>1160</v>
      </c>
      <c r="G179" s="37"/>
      <c r="H179" s="37"/>
      <c r="I179" s="129"/>
      <c r="J179" s="37"/>
      <c r="K179" s="37"/>
      <c r="L179" s="41"/>
      <c r="M179" s="217"/>
      <c r="N179" s="77"/>
      <c r="O179" s="77"/>
      <c r="P179" s="77"/>
      <c r="Q179" s="77"/>
      <c r="R179" s="77"/>
      <c r="S179" s="77"/>
      <c r="T179" s="78"/>
      <c r="AT179" s="15" t="s">
        <v>141</v>
      </c>
      <c r="AU179" s="15" t="s">
        <v>78</v>
      </c>
    </row>
    <row r="180" spans="2:65" s="1" customFormat="1" ht="16.5" customHeight="1">
      <c r="B180" s="36"/>
      <c r="C180" s="203" t="s">
        <v>322</v>
      </c>
      <c r="D180" s="203" t="s">
        <v>134</v>
      </c>
      <c r="E180" s="204" t="s">
        <v>1161</v>
      </c>
      <c r="F180" s="205" t="s">
        <v>1162</v>
      </c>
      <c r="G180" s="206" t="s">
        <v>173</v>
      </c>
      <c r="H180" s="207">
        <v>0.007</v>
      </c>
      <c r="I180" s="208"/>
      <c r="J180" s="209">
        <f>ROUND(I180*H180,2)</f>
        <v>0</v>
      </c>
      <c r="K180" s="205" t="s">
        <v>138</v>
      </c>
      <c r="L180" s="41"/>
      <c r="M180" s="210" t="s">
        <v>1</v>
      </c>
      <c r="N180" s="211" t="s">
        <v>39</v>
      </c>
      <c r="O180" s="77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15" t="s">
        <v>397</v>
      </c>
      <c r="AT180" s="15" t="s">
        <v>134</v>
      </c>
      <c r="AU180" s="15" t="s">
        <v>78</v>
      </c>
      <c r="AY180" s="15" t="s">
        <v>130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5" t="s">
        <v>76</v>
      </c>
      <c r="BK180" s="214">
        <f>ROUND(I180*H180,2)</f>
        <v>0</v>
      </c>
      <c r="BL180" s="15" t="s">
        <v>397</v>
      </c>
      <c r="BM180" s="15" t="s">
        <v>1866</v>
      </c>
    </row>
    <row r="181" spans="2:47" s="1" customFormat="1" ht="12">
      <c r="B181" s="36"/>
      <c r="C181" s="37"/>
      <c r="D181" s="215" t="s">
        <v>141</v>
      </c>
      <c r="E181" s="37"/>
      <c r="F181" s="216" t="s">
        <v>1164</v>
      </c>
      <c r="G181" s="37"/>
      <c r="H181" s="37"/>
      <c r="I181" s="129"/>
      <c r="J181" s="37"/>
      <c r="K181" s="37"/>
      <c r="L181" s="41"/>
      <c r="M181" s="217"/>
      <c r="N181" s="77"/>
      <c r="O181" s="77"/>
      <c r="P181" s="77"/>
      <c r="Q181" s="77"/>
      <c r="R181" s="77"/>
      <c r="S181" s="77"/>
      <c r="T181" s="78"/>
      <c r="AT181" s="15" t="s">
        <v>141</v>
      </c>
      <c r="AU181" s="15" t="s">
        <v>78</v>
      </c>
    </row>
    <row r="182" spans="2:63" s="10" customFormat="1" ht="22.8" customHeight="1">
      <c r="B182" s="187"/>
      <c r="C182" s="188"/>
      <c r="D182" s="189" t="s">
        <v>67</v>
      </c>
      <c r="E182" s="201" t="s">
        <v>399</v>
      </c>
      <c r="F182" s="201" t="s">
        <v>400</v>
      </c>
      <c r="G182" s="188"/>
      <c r="H182" s="188"/>
      <c r="I182" s="191"/>
      <c r="J182" s="202">
        <f>BK182</f>
        <v>0</v>
      </c>
      <c r="K182" s="188"/>
      <c r="L182" s="193"/>
      <c r="M182" s="194"/>
      <c r="N182" s="195"/>
      <c r="O182" s="195"/>
      <c r="P182" s="196">
        <f>SUM(P183:P230)</f>
        <v>0</v>
      </c>
      <c r="Q182" s="195"/>
      <c r="R182" s="196">
        <f>SUM(R183:R230)</f>
        <v>0.30787</v>
      </c>
      <c r="S182" s="195"/>
      <c r="T182" s="197">
        <f>SUM(T183:T230)</f>
        <v>0</v>
      </c>
      <c r="AR182" s="198" t="s">
        <v>78</v>
      </c>
      <c r="AT182" s="199" t="s">
        <v>67</v>
      </c>
      <c r="AU182" s="199" t="s">
        <v>76</v>
      </c>
      <c r="AY182" s="198" t="s">
        <v>130</v>
      </c>
      <c r="BK182" s="200">
        <f>SUM(BK183:BK230)</f>
        <v>0</v>
      </c>
    </row>
    <row r="183" spans="2:65" s="1" customFormat="1" ht="16.5" customHeight="1">
      <c r="B183" s="36"/>
      <c r="C183" s="203" t="s">
        <v>1867</v>
      </c>
      <c r="D183" s="203" t="s">
        <v>134</v>
      </c>
      <c r="E183" s="204" t="s">
        <v>1195</v>
      </c>
      <c r="F183" s="205" t="s">
        <v>1196</v>
      </c>
      <c r="G183" s="206" t="s">
        <v>198</v>
      </c>
      <c r="H183" s="207">
        <v>837.6</v>
      </c>
      <c r="I183" s="208"/>
      <c r="J183" s="209">
        <f>ROUND(I183*H183,2)</f>
        <v>0</v>
      </c>
      <c r="K183" s="205" t="s">
        <v>138</v>
      </c>
      <c r="L183" s="41"/>
      <c r="M183" s="210" t="s">
        <v>1</v>
      </c>
      <c r="N183" s="211" t="s">
        <v>39</v>
      </c>
      <c r="O183" s="77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15" t="s">
        <v>397</v>
      </c>
      <c r="AT183" s="15" t="s">
        <v>134</v>
      </c>
      <c r="AU183" s="15" t="s">
        <v>78</v>
      </c>
      <c r="AY183" s="15" t="s">
        <v>130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5" t="s">
        <v>76</v>
      </c>
      <c r="BK183" s="214">
        <f>ROUND(I183*H183,2)</f>
        <v>0</v>
      </c>
      <c r="BL183" s="15" t="s">
        <v>397</v>
      </c>
      <c r="BM183" s="15" t="s">
        <v>1868</v>
      </c>
    </row>
    <row r="184" spans="2:47" s="1" customFormat="1" ht="12">
      <c r="B184" s="36"/>
      <c r="C184" s="37"/>
      <c r="D184" s="215" t="s">
        <v>141</v>
      </c>
      <c r="E184" s="37"/>
      <c r="F184" s="216" t="s">
        <v>1198</v>
      </c>
      <c r="G184" s="37"/>
      <c r="H184" s="37"/>
      <c r="I184" s="129"/>
      <c r="J184" s="37"/>
      <c r="K184" s="37"/>
      <c r="L184" s="41"/>
      <c r="M184" s="217"/>
      <c r="N184" s="77"/>
      <c r="O184" s="77"/>
      <c r="P184" s="77"/>
      <c r="Q184" s="77"/>
      <c r="R184" s="77"/>
      <c r="S184" s="77"/>
      <c r="T184" s="78"/>
      <c r="AT184" s="15" t="s">
        <v>141</v>
      </c>
      <c r="AU184" s="15" t="s">
        <v>78</v>
      </c>
    </row>
    <row r="185" spans="2:51" s="11" customFormat="1" ht="12">
      <c r="B185" s="231"/>
      <c r="C185" s="232"/>
      <c r="D185" s="215" t="s">
        <v>189</v>
      </c>
      <c r="E185" s="233" t="s">
        <v>1</v>
      </c>
      <c r="F185" s="234" t="s">
        <v>1869</v>
      </c>
      <c r="G185" s="232"/>
      <c r="H185" s="235">
        <v>186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189</v>
      </c>
      <c r="AU185" s="241" t="s">
        <v>78</v>
      </c>
      <c r="AV185" s="11" t="s">
        <v>78</v>
      </c>
      <c r="AW185" s="11" t="s">
        <v>31</v>
      </c>
      <c r="AX185" s="11" t="s">
        <v>68</v>
      </c>
      <c r="AY185" s="241" t="s">
        <v>130</v>
      </c>
    </row>
    <row r="186" spans="2:51" s="11" customFormat="1" ht="12">
      <c r="B186" s="231"/>
      <c r="C186" s="232"/>
      <c r="D186" s="215" t="s">
        <v>189</v>
      </c>
      <c r="E186" s="233" t="s">
        <v>1</v>
      </c>
      <c r="F186" s="234" t="s">
        <v>1870</v>
      </c>
      <c r="G186" s="232"/>
      <c r="H186" s="235">
        <v>70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189</v>
      </c>
      <c r="AU186" s="241" t="s">
        <v>78</v>
      </c>
      <c r="AV186" s="11" t="s">
        <v>78</v>
      </c>
      <c r="AW186" s="11" t="s">
        <v>31</v>
      </c>
      <c r="AX186" s="11" t="s">
        <v>68</v>
      </c>
      <c r="AY186" s="241" t="s">
        <v>130</v>
      </c>
    </row>
    <row r="187" spans="2:51" s="11" customFormat="1" ht="12">
      <c r="B187" s="231"/>
      <c r="C187" s="232"/>
      <c r="D187" s="215" t="s">
        <v>189</v>
      </c>
      <c r="E187" s="233" t="s">
        <v>1</v>
      </c>
      <c r="F187" s="234" t="s">
        <v>1871</v>
      </c>
      <c r="G187" s="232"/>
      <c r="H187" s="235">
        <v>98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189</v>
      </c>
      <c r="AU187" s="241" t="s">
        <v>78</v>
      </c>
      <c r="AV187" s="11" t="s">
        <v>78</v>
      </c>
      <c r="AW187" s="11" t="s">
        <v>31</v>
      </c>
      <c r="AX187" s="11" t="s">
        <v>68</v>
      </c>
      <c r="AY187" s="241" t="s">
        <v>130</v>
      </c>
    </row>
    <row r="188" spans="2:51" s="11" customFormat="1" ht="12">
      <c r="B188" s="231"/>
      <c r="C188" s="232"/>
      <c r="D188" s="215" t="s">
        <v>189</v>
      </c>
      <c r="E188" s="233" t="s">
        <v>1</v>
      </c>
      <c r="F188" s="234" t="s">
        <v>1872</v>
      </c>
      <c r="G188" s="232"/>
      <c r="H188" s="235">
        <v>124.4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189</v>
      </c>
      <c r="AU188" s="241" t="s">
        <v>78</v>
      </c>
      <c r="AV188" s="11" t="s">
        <v>78</v>
      </c>
      <c r="AW188" s="11" t="s">
        <v>31</v>
      </c>
      <c r="AX188" s="11" t="s">
        <v>68</v>
      </c>
      <c r="AY188" s="241" t="s">
        <v>130</v>
      </c>
    </row>
    <row r="189" spans="2:51" s="11" customFormat="1" ht="12">
      <c r="B189" s="231"/>
      <c r="C189" s="232"/>
      <c r="D189" s="215" t="s">
        <v>189</v>
      </c>
      <c r="E189" s="233" t="s">
        <v>1</v>
      </c>
      <c r="F189" s="234" t="s">
        <v>1873</v>
      </c>
      <c r="G189" s="232"/>
      <c r="H189" s="235">
        <v>126.4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189</v>
      </c>
      <c r="AU189" s="241" t="s">
        <v>78</v>
      </c>
      <c r="AV189" s="11" t="s">
        <v>78</v>
      </c>
      <c r="AW189" s="11" t="s">
        <v>31</v>
      </c>
      <c r="AX189" s="11" t="s">
        <v>68</v>
      </c>
      <c r="AY189" s="241" t="s">
        <v>130</v>
      </c>
    </row>
    <row r="190" spans="2:51" s="11" customFormat="1" ht="12">
      <c r="B190" s="231"/>
      <c r="C190" s="232"/>
      <c r="D190" s="215" t="s">
        <v>189</v>
      </c>
      <c r="E190" s="233" t="s">
        <v>1</v>
      </c>
      <c r="F190" s="234" t="s">
        <v>1874</v>
      </c>
      <c r="G190" s="232"/>
      <c r="H190" s="235">
        <v>137.2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189</v>
      </c>
      <c r="AU190" s="241" t="s">
        <v>78</v>
      </c>
      <c r="AV190" s="11" t="s">
        <v>78</v>
      </c>
      <c r="AW190" s="11" t="s">
        <v>31</v>
      </c>
      <c r="AX190" s="11" t="s">
        <v>68</v>
      </c>
      <c r="AY190" s="241" t="s">
        <v>130</v>
      </c>
    </row>
    <row r="191" spans="2:51" s="11" customFormat="1" ht="12">
      <c r="B191" s="231"/>
      <c r="C191" s="232"/>
      <c r="D191" s="215" t="s">
        <v>189</v>
      </c>
      <c r="E191" s="233" t="s">
        <v>1</v>
      </c>
      <c r="F191" s="234" t="s">
        <v>1875</v>
      </c>
      <c r="G191" s="232"/>
      <c r="H191" s="235">
        <v>95.6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189</v>
      </c>
      <c r="AU191" s="241" t="s">
        <v>78</v>
      </c>
      <c r="AV191" s="11" t="s">
        <v>78</v>
      </c>
      <c r="AW191" s="11" t="s">
        <v>31</v>
      </c>
      <c r="AX191" s="11" t="s">
        <v>68</v>
      </c>
      <c r="AY191" s="241" t="s">
        <v>130</v>
      </c>
    </row>
    <row r="192" spans="2:51" s="12" customFormat="1" ht="12">
      <c r="B192" s="242"/>
      <c r="C192" s="243"/>
      <c r="D192" s="215" t="s">
        <v>189</v>
      </c>
      <c r="E192" s="244" t="s">
        <v>1</v>
      </c>
      <c r="F192" s="245" t="s">
        <v>193</v>
      </c>
      <c r="G192" s="243"/>
      <c r="H192" s="246">
        <v>837.6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189</v>
      </c>
      <c r="AU192" s="252" t="s">
        <v>78</v>
      </c>
      <c r="AV192" s="12" t="s">
        <v>174</v>
      </c>
      <c r="AW192" s="12" t="s">
        <v>31</v>
      </c>
      <c r="AX192" s="12" t="s">
        <v>76</v>
      </c>
      <c r="AY192" s="252" t="s">
        <v>130</v>
      </c>
    </row>
    <row r="193" spans="2:65" s="1" customFormat="1" ht="16.5" customHeight="1">
      <c r="B193" s="36"/>
      <c r="C193" s="221" t="s">
        <v>1876</v>
      </c>
      <c r="D193" s="221" t="s">
        <v>178</v>
      </c>
      <c r="E193" s="222" t="s">
        <v>811</v>
      </c>
      <c r="F193" s="223" t="s">
        <v>812</v>
      </c>
      <c r="G193" s="224" t="s">
        <v>813</v>
      </c>
      <c r="H193" s="225">
        <v>0.503</v>
      </c>
      <c r="I193" s="226"/>
      <c r="J193" s="227">
        <f>ROUND(I193*H193,2)</f>
        <v>0</v>
      </c>
      <c r="K193" s="223" t="s">
        <v>138</v>
      </c>
      <c r="L193" s="228"/>
      <c r="M193" s="229" t="s">
        <v>1</v>
      </c>
      <c r="N193" s="230" t="s">
        <v>39</v>
      </c>
      <c r="O193" s="77"/>
      <c r="P193" s="212">
        <f>O193*H193</f>
        <v>0</v>
      </c>
      <c r="Q193" s="212">
        <v>0.12</v>
      </c>
      <c r="R193" s="212">
        <f>Q193*H193</f>
        <v>0.06036</v>
      </c>
      <c r="S193" s="212">
        <v>0</v>
      </c>
      <c r="T193" s="213">
        <f>S193*H193</f>
        <v>0</v>
      </c>
      <c r="AR193" s="15" t="s">
        <v>408</v>
      </c>
      <c r="AT193" s="15" t="s">
        <v>178</v>
      </c>
      <c r="AU193" s="15" t="s">
        <v>78</v>
      </c>
      <c r="AY193" s="15" t="s">
        <v>130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5" t="s">
        <v>76</v>
      </c>
      <c r="BK193" s="214">
        <f>ROUND(I193*H193,2)</f>
        <v>0</v>
      </c>
      <c r="BL193" s="15" t="s">
        <v>397</v>
      </c>
      <c r="BM193" s="15" t="s">
        <v>1877</v>
      </c>
    </row>
    <row r="194" spans="2:47" s="1" customFormat="1" ht="12">
      <c r="B194" s="36"/>
      <c r="C194" s="37"/>
      <c r="D194" s="215" t="s">
        <v>141</v>
      </c>
      <c r="E194" s="37"/>
      <c r="F194" s="216" t="s">
        <v>812</v>
      </c>
      <c r="G194" s="37"/>
      <c r="H194" s="37"/>
      <c r="I194" s="129"/>
      <c r="J194" s="37"/>
      <c r="K194" s="37"/>
      <c r="L194" s="41"/>
      <c r="M194" s="217"/>
      <c r="N194" s="77"/>
      <c r="O194" s="77"/>
      <c r="P194" s="77"/>
      <c r="Q194" s="77"/>
      <c r="R194" s="77"/>
      <c r="S194" s="77"/>
      <c r="T194" s="78"/>
      <c r="AT194" s="15" t="s">
        <v>141</v>
      </c>
      <c r="AU194" s="15" t="s">
        <v>78</v>
      </c>
    </row>
    <row r="195" spans="2:51" s="11" customFormat="1" ht="12">
      <c r="B195" s="231"/>
      <c r="C195" s="232"/>
      <c r="D195" s="215" t="s">
        <v>189</v>
      </c>
      <c r="E195" s="233" t="s">
        <v>1</v>
      </c>
      <c r="F195" s="234" t="s">
        <v>1878</v>
      </c>
      <c r="G195" s="232"/>
      <c r="H195" s="235">
        <v>0.419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189</v>
      </c>
      <c r="AU195" s="241" t="s">
        <v>78</v>
      </c>
      <c r="AV195" s="11" t="s">
        <v>78</v>
      </c>
      <c r="AW195" s="11" t="s">
        <v>31</v>
      </c>
      <c r="AX195" s="11" t="s">
        <v>76</v>
      </c>
      <c r="AY195" s="241" t="s">
        <v>130</v>
      </c>
    </row>
    <row r="196" spans="2:51" s="11" customFormat="1" ht="12">
      <c r="B196" s="231"/>
      <c r="C196" s="232"/>
      <c r="D196" s="215" t="s">
        <v>189</v>
      </c>
      <c r="E196" s="232"/>
      <c r="F196" s="234" t="s">
        <v>1879</v>
      </c>
      <c r="G196" s="232"/>
      <c r="H196" s="235">
        <v>0.503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189</v>
      </c>
      <c r="AU196" s="241" t="s">
        <v>78</v>
      </c>
      <c r="AV196" s="11" t="s">
        <v>78</v>
      </c>
      <c r="AW196" s="11" t="s">
        <v>4</v>
      </c>
      <c r="AX196" s="11" t="s">
        <v>76</v>
      </c>
      <c r="AY196" s="241" t="s">
        <v>130</v>
      </c>
    </row>
    <row r="197" spans="2:65" s="1" customFormat="1" ht="16.5" customHeight="1">
      <c r="B197" s="36"/>
      <c r="C197" s="221" t="s">
        <v>1880</v>
      </c>
      <c r="D197" s="221" t="s">
        <v>178</v>
      </c>
      <c r="E197" s="222" t="s">
        <v>818</v>
      </c>
      <c r="F197" s="223" t="s">
        <v>819</v>
      </c>
      <c r="G197" s="224" t="s">
        <v>813</v>
      </c>
      <c r="H197" s="225">
        <v>0.503</v>
      </c>
      <c r="I197" s="226"/>
      <c r="J197" s="227">
        <f>ROUND(I197*H197,2)</f>
        <v>0</v>
      </c>
      <c r="K197" s="223" t="s">
        <v>138</v>
      </c>
      <c r="L197" s="228"/>
      <c r="M197" s="229" t="s">
        <v>1</v>
      </c>
      <c r="N197" s="230" t="s">
        <v>39</v>
      </c>
      <c r="O197" s="77"/>
      <c r="P197" s="212">
        <f>O197*H197</f>
        <v>0</v>
      </c>
      <c r="Q197" s="212">
        <v>0.17</v>
      </c>
      <c r="R197" s="212">
        <f>Q197*H197</f>
        <v>0.08551</v>
      </c>
      <c r="S197" s="212">
        <v>0</v>
      </c>
      <c r="T197" s="213">
        <f>S197*H197</f>
        <v>0</v>
      </c>
      <c r="AR197" s="15" t="s">
        <v>408</v>
      </c>
      <c r="AT197" s="15" t="s">
        <v>178</v>
      </c>
      <c r="AU197" s="15" t="s">
        <v>78</v>
      </c>
      <c r="AY197" s="15" t="s">
        <v>130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5" t="s">
        <v>76</v>
      </c>
      <c r="BK197" s="214">
        <f>ROUND(I197*H197,2)</f>
        <v>0</v>
      </c>
      <c r="BL197" s="15" t="s">
        <v>397</v>
      </c>
      <c r="BM197" s="15" t="s">
        <v>1881</v>
      </c>
    </row>
    <row r="198" spans="2:47" s="1" customFormat="1" ht="12">
      <c r="B198" s="36"/>
      <c r="C198" s="37"/>
      <c r="D198" s="215" t="s">
        <v>141</v>
      </c>
      <c r="E198" s="37"/>
      <c r="F198" s="216" t="s">
        <v>819</v>
      </c>
      <c r="G198" s="37"/>
      <c r="H198" s="37"/>
      <c r="I198" s="129"/>
      <c r="J198" s="37"/>
      <c r="K198" s="37"/>
      <c r="L198" s="41"/>
      <c r="M198" s="217"/>
      <c r="N198" s="77"/>
      <c r="O198" s="77"/>
      <c r="P198" s="77"/>
      <c r="Q198" s="77"/>
      <c r="R198" s="77"/>
      <c r="S198" s="77"/>
      <c r="T198" s="78"/>
      <c r="AT198" s="15" t="s">
        <v>141</v>
      </c>
      <c r="AU198" s="15" t="s">
        <v>78</v>
      </c>
    </row>
    <row r="199" spans="2:51" s="11" customFormat="1" ht="12">
      <c r="B199" s="231"/>
      <c r="C199" s="232"/>
      <c r="D199" s="215" t="s">
        <v>189</v>
      </c>
      <c r="E199" s="232"/>
      <c r="F199" s="234" t="s">
        <v>1879</v>
      </c>
      <c r="G199" s="232"/>
      <c r="H199" s="235">
        <v>0.503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189</v>
      </c>
      <c r="AU199" s="241" t="s">
        <v>78</v>
      </c>
      <c r="AV199" s="11" t="s">
        <v>78</v>
      </c>
      <c r="AW199" s="11" t="s">
        <v>4</v>
      </c>
      <c r="AX199" s="11" t="s">
        <v>76</v>
      </c>
      <c r="AY199" s="241" t="s">
        <v>130</v>
      </c>
    </row>
    <row r="200" spans="2:65" s="1" customFormat="1" ht="16.5" customHeight="1">
      <c r="B200" s="36"/>
      <c r="C200" s="203" t="s">
        <v>1882</v>
      </c>
      <c r="D200" s="203" t="s">
        <v>134</v>
      </c>
      <c r="E200" s="204" t="s">
        <v>1883</v>
      </c>
      <c r="F200" s="205" t="s">
        <v>1884</v>
      </c>
      <c r="G200" s="206" t="s">
        <v>258</v>
      </c>
      <c r="H200" s="207">
        <v>6</v>
      </c>
      <c r="I200" s="208"/>
      <c r="J200" s="209">
        <f>ROUND(I200*H200,2)</f>
        <v>0</v>
      </c>
      <c r="K200" s="205" t="s">
        <v>138</v>
      </c>
      <c r="L200" s="41"/>
      <c r="M200" s="210" t="s">
        <v>1</v>
      </c>
      <c r="N200" s="211" t="s">
        <v>39</v>
      </c>
      <c r="O200" s="77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5" t="s">
        <v>397</v>
      </c>
      <c r="AT200" s="15" t="s">
        <v>134</v>
      </c>
      <c r="AU200" s="15" t="s">
        <v>78</v>
      </c>
      <c r="AY200" s="15" t="s">
        <v>130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5" t="s">
        <v>76</v>
      </c>
      <c r="BK200" s="214">
        <f>ROUND(I200*H200,2)</f>
        <v>0</v>
      </c>
      <c r="BL200" s="15" t="s">
        <v>397</v>
      </c>
      <c r="BM200" s="15" t="s">
        <v>1885</v>
      </c>
    </row>
    <row r="201" spans="2:47" s="1" customFormat="1" ht="12">
      <c r="B201" s="36"/>
      <c r="C201" s="37"/>
      <c r="D201" s="215" t="s">
        <v>141</v>
      </c>
      <c r="E201" s="37"/>
      <c r="F201" s="216" t="s">
        <v>1884</v>
      </c>
      <c r="G201" s="37"/>
      <c r="H201" s="37"/>
      <c r="I201" s="129"/>
      <c r="J201" s="37"/>
      <c r="K201" s="37"/>
      <c r="L201" s="41"/>
      <c r="M201" s="217"/>
      <c r="N201" s="77"/>
      <c r="O201" s="77"/>
      <c r="P201" s="77"/>
      <c r="Q201" s="77"/>
      <c r="R201" s="77"/>
      <c r="S201" s="77"/>
      <c r="T201" s="78"/>
      <c r="AT201" s="15" t="s">
        <v>141</v>
      </c>
      <c r="AU201" s="15" t="s">
        <v>78</v>
      </c>
    </row>
    <row r="202" spans="2:65" s="1" customFormat="1" ht="16.5" customHeight="1">
      <c r="B202" s="36"/>
      <c r="C202" s="203" t="s">
        <v>1886</v>
      </c>
      <c r="D202" s="203" t="s">
        <v>134</v>
      </c>
      <c r="E202" s="204" t="s">
        <v>1887</v>
      </c>
      <c r="F202" s="205" t="s">
        <v>1888</v>
      </c>
      <c r="G202" s="206" t="s">
        <v>258</v>
      </c>
      <c r="H202" s="207">
        <v>12</v>
      </c>
      <c r="I202" s="208"/>
      <c r="J202" s="209">
        <f>ROUND(I202*H202,2)</f>
        <v>0</v>
      </c>
      <c r="K202" s="205" t="s">
        <v>138</v>
      </c>
      <c r="L202" s="41"/>
      <c r="M202" s="210" t="s">
        <v>1</v>
      </c>
      <c r="N202" s="211" t="s">
        <v>39</v>
      </c>
      <c r="O202" s="77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15" t="s">
        <v>397</v>
      </c>
      <c r="AT202" s="15" t="s">
        <v>134</v>
      </c>
      <c r="AU202" s="15" t="s">
        <v>78</v>
      </c>
      <c r="AY202" s="15" t="s">
        <v>130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5" t="s">
        <v>76</v>
      </c>
      <c r="BK202" s="214">
        <f>ROUND(I202*H202,2)</f>
        <v>0</v>
      </c>
      <c r="BL202" s="15" t="s">
        <v>397</v>
      </c>
      <c r="BM202" s="15" t="s">
        <v>1889</v>
      </c>
    </row>
    <row r="203" spans="2:47" s="1" customFormat="1" ht="12">
      <c r="B203" s="36"/>
      <c r="C203" s="37"/>
      <c r="D203" s="215" t="s">
        <v>141</v>
      </c>
      <c r="E203" s="37"/>
      <c r="F203" s="216" t="s">
        <v>1890</v>
      </c>
      <c r="G203" s="37"/>
      <c r="H203" s="37"/>
      <c r="I203" s="129"/>
      <c r="J203" s="37"/>
      <c r="K203" s="37"/>
      <c r="L203" s="41"/>
      <c r="M203" s="217"/>
      <c r="N203" s="77"/>
      <c r="O203" s="77"/>
      <c r="P203" s="77"/>
      <c r="Q203" s="77"/>
      <c r="R203" s="77"/>
      <c r="S203" s="77"/>
      <c r="T203" s="78"/>
      <c r="AT203" s="15" t="s">
        <v>141</v>
      </c>
      <c r="AU203" s="15" t="s">
        <v>78</v>
      </c>
    </row>
    <row r="204" spans="2:51" s="11" customFormat="1" ht="12">
      <c r="B204" s="231"/>
      <c r="C204" s="232"/>
      <c r="D204" s="215" t="s">
        <v>189</v>
      </c>
      <c r="E204" s="233" t="s">
        <v>1</v>
      </c>
      <c r="F204" s="234" t="s">
        <v>1891</v>
      </c>
      <c r="G204" s="232"/>
      <c r="H204" s="235">
        <v>12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189</v>
      </c>
      <c r="AU204" s="241" t="s">
        <v>78</v>
      </c>
      <c r="AV204" s="11" t="s">
        <v>78</v>
      </c>
      <c r="AW204" s="11" t="s">
        <v>31</v>
      </c>
      <c r="AX204" s="11" t="s">
        <v>76</v>
      </c>
      <c r="AY204" s="241" t="s">
        <v>130</v>
      </c>
    </row>
    <row r="205" spans="2:65" s="1" customFormat="1" ht="16.5" customHeight="1">
      <c r="B205" s="36"/>
      <c r="C205" s="221" t="s">
        <v>1892</v>
      </c>
      <c r="D205" s="221" t="s">
        <v>178</v>
      </c>
      <c r="E205" s="222" t="s">
        <v>1893</v>
      </c>
      <c r="F205" s="223" t="s">
        <v>1894</v>
      </c>
      <c r="G205" s="224" t="s">
        <v>258</v>
      </c>
      <c r="H205" s="225">
        <v>12</v>
      </c>
      <c r="I205" s="226"/>
      <c r="J205" s="227">
        <f>ROUND(I205*H205,2)</f>
        <v>0</v>
      </c>
      <c r="K205" s="223" t="s">
        <v>138</v>
      </c>
      <c r="L205" s="228"/>
      <c r="M205" s="229" t="s">
        <v>1</v>
      </c>
      <c r="N205" s="230" t="s">
        <v>39</v>
      </c>
      <c r="O205" s="77"/>
      <c r="P205" s="212">
        <f>O205*H205</f>
        <v>0</v>
      </c>
      <c r="Q205" s="212">
        <v>5E-05</v>
      </c>
      <c r="R205" s="212">
        <f>Q205*H205</f>
        <v>0.0006000000000000001</v>
      </c>
      <c r="S205" s="212">
        <v>0</v>
      </c>
      <c r="T205" s="213">
        <f>S205*H205</f>
        <v>0</v>
      </c>
      <c r="AR205" s="15" t="s">
        <v>408</v>
      </c>
      <c r="AT205" s="15" t="s">
        <v>178</v>
      </c>
      <c r="AU205" s="15" t="s">
        <v>78</v>
      </c>
      <c r="AY205" s="15" t="s">
        <v>130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76</v>
      </c>
      <c r="BK205" s="214">
        <f>ROUND(I205*H205,2)</f>
        <v>0</v>
      </c>
      <c r="BL205" s="15" t="s">
        <v>397</v>
      </c>
      <c r="BM205" s="15" t="s">
        <v>1895</v>
      </c>
    </row>
    <row r="206" spans="2:47" s="1" customFormat="1" ht="12">
      <c r="B206" s="36"/>
      <c r="C206" s="37"/>
      <c r="D206" s="215" t="s">
        <v>141</v>
      </c>
      <c r="E206" s="37"/>
      <c r="F206" s="216" t="s">
        <v>1894</v>
      </c>
      <c r="G206" s="37"/>
      <c r="H206" s="37"/>
      <c r="I206" s="129"/>
      <c r="J206" s="37"/>
      <c r="K206" s="37"/>
      <c r="L206" s="41"/>
      <c r="M206" s="217"/>
      <c r="N206" s="77"/>
      <c r="O206" s="77"/>
      <c r="P206" s="77"/>
      <c r="Q206" s="77"/>
      <c r="R206" s="77"/>
      <c r="S206" s="77"/>
      <c r="T206" s="78"/>
      <c r="AT206" s="15" t="s">
        <v>141</v>
      </c>
      <c r="AU206" s="15" t="s">
        <v>78</v>
      </c>
    </row>
    <row r="207" spans="2:65" s="1" customFormat="1" ht="16.5" customHeight="1">
      <c r="B207" s="36"/>
      <c r="C207" s="203" t="s">
        <v>1896</v>
      </c>
      <c r="D207" s="203" t="s">
        <v>134</v>
      </c>
      <c r="E207" s="204" t="s">
        <v>1206</v>
      </c>
      <c r="F207" s="205" t="s">
        <v>1207</v>
      </c>
      <c r="G207" s="206" t="s">
        <v>258</v>
      </c>
      <c r="H207" s="207">
        <v>90</v>
      </c>
      <c r="I207" s="208"/>
      <c r="J207" s="209">
        <f>ROUND(I207*H207,2)</f>
        <v>0</v>
      </c>
      <c r="K207" s="205" t="s">
        <v>138</v>
      </c>
      <c r="L207" s="41"/>
      <c r="M207" s="210" t="s">
        <v>1</v>
      </c>
      <c r="N207" s="211" t="s">
        <v>39</v>
      </c>
      <c r="O207" s="77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5" t="s">
        <v>397</v>
      </c>
      <c r="AT207" s="15" t="s">
        <v>134</v>
      </c>
      <c r="AU207" s="15" t="s">
        <v>78</v>
      </c>
      <c r="AY207" s="15" t="s">
        <v>130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5" t="s">
        <v>76</v>
      </c>
      <c r="BK207" s="214">
        <f>ROUND(I207*H207,2)</f>
        <v>0</v>
      </c>
      <c r="BL207" s="15" t="s">
        <v>397</v>
      </c>
      <c r="BM207" s="15" t="s">
        <v>1897</v>
      </c>
    </row>
    <row r="208" spans="2:47" s="1" customFormat="1" ht="12">
      <c r="B208" s="36"/>
      <c r="C208" s="37"/>
      <c r="D208" s="215" t="s">
        <v>141</v>
      </c>
      <c r="E208" s="37"/>
      <c r="F208" s="216" t="s">
        <v>1209</v>
      </c>
      <c r="G208" s="37"/>
      <c r="H208" s="37"/>
      <c r="I208" s="129"/>
      <c r="J208" s="37"/>
      <c r="K208" s="37"/>
      <c r="L208" s="41"/>
      <c r="M208" s="217"/>
      <c r="N208" s="77"/>
      <c r="O208" s="77"/>
      <c r="P208" s="77"/>
      <c r="Q208" s="77"/>
      <c r="R208" s="77"/>
      <c r="S208" s="77"/>
      <c r="T208" s="78"/>
      <c r="AT208" s="15" t="s">
        <v>141</v>
      </c>
      <c r="AU208" s="15" t="s">
        <v>78</v>
      </c>
    </row>
    <row r="209" spans="2:51" s="11" customFormat="1" ht="12">
      <c r="B209" s="231"/>
      <c r="C209" s="232"/>
      <c r="D209" s="215" t="s">
        <v>189</v>
      </c>
      <c r="E209" s="233" t="s">
        <v>1</v>
      </c>
      <c r="F209" s="234" t="s">
        <v>1898</v>
      </c>
      <c r="G209" s="232"/>
      <c r="H209" s="235">
        <v>90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189</v>
      </c>
      <c r="AU209" s="241" t="s">
        <v>78</v>
      </c>
      <c r="AV209" s="11" t="s">
        <v>78</v>
      </c>
      <c r="AW209" s="11" t="s">
        <v>31</v>
      </c>
      <c r="AX209" s="11" t="s">
        <v>76</v>
      </c>
      <c r="AY209" s="241" t="s">
        <v>130</v>
      </c>
    </row>
    <row r="210" spans="2:65" s="1" customFormat="1" ht="16.5" customHeight="1">
      <c r="B210" s="36"/>
      <c r="C210" s="221" t="s">
        <v>1899</v>
      </c>
      <c r="D210" s="221" t="s">
        <v>178</v>
      </c>
      <c r="E210" s="222" t="s">
        <v>1900</v>
      </c>
      <c r="F210" s="223" t="s">
        <v>1901</v>
      </c>
      <c r="G210" s="224" t="s">
        <v>258</v>
      </c>
      <c r="H210" s="225">
        <v>90</v>
      </c>
      <c r="I210" s="226"/>
      <c r="J210" s="227">
        <f>ROUND(I210*H210,2)</f>
        <v>0</v>
      </c>
      <c r="K210" s="223" t="s">
        <v>138</v>
      </c>
      <c r="L210" s="228"/>
      <c r="M210" s="229" t="s">
        <v>1</v>
      </c>
      <c r="N210" s="230" t="s">
        <v>39</v>
      </c>
      <c r="O210" s="77"/>
      <c r="P210" s="212">
        <f>O210*H210</f>
        <v>0</v>
      </c>
      <c r="Q210" s="212">
        <v>6E-05</v>
      </c>
      <c r="R210" s="212">
        <f>Q210*H210</f>
        <v>0.0054</v>
      </c>
      <c r="S210" s="212">
        <v>0</v>
      </c>
      <c r="T210" s="213">
        <f>S210*H210</f>
        <v>0</v>
      </c>
      <c r="AR210" s="15" t="s">
        <v>408</v>
      </c>
      <c r="AT210" s="15" t="s">
        <v>178</v>
      </c>
      <c r="AU210" s="15" t="s">
        <v>78</v>
      </c>
      <c r="AY210" s="15" t="s">
        <v>130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76</v>
      </c>
      <c r="BK210" s="214">
        <f>ROUND(I210*H210,2)</f>
        <v>0</v>
      </c>
      <c r="BL210" s="15" t="s">
        <v>397</v>
      </c>
      <c r="BM210" s="15" t="s">
        <v>1902</v>
      </c>
    </row>
    <row r="211" spans="2:47" s="1" customFormat="1" ht="12">
      <c r="B211" s="36"/>
      <c r="C211" s="37"/>
      <c r="D211" s="215" t="s">
        <v>141</v>
      </c>
      <c r="E211" s="37"/>
      <c r="F211" s="216" t="s">
        <v>1901</v>
      </c>
      <c r="G211" s="37"/>
      <c r="H211" s="37"/>
      <c r="I211" s="129"/>
      <c r="J211" s="37"/>
      <c r="K211" s="37"/>
      <c r="L211" s="41"/>
      <c r="M211" s="217"/>
      <c r="N211" s="77"/>
      <c r="O211" s="77"/>
      <c r="P211" s="77"/>
      <c r="Q211" s="77"/>
      <c r="R211" s="77"/>
      <c r="S211" s="77"/>
      <c r="T211" s="78"/>
      <c r="AT211" s="15" t="s">
        <v>141</v>
      </c>
      <c r="AU211" s="15" t="s">
        <v>78</v>
      </c>
    </row>
    <row r="212" spans="2:65" s="1" customFormat="1" ht="16.5" customHeight="1">
      <c r="B212" s="36"/>
      <c r="C212" s="203" t="s">
        <v>1903</v>
      </c>
      <c r="D212" s="203" t="s">
        <v>134</v>
      </c>
      <c r="E212" s="204" t="s">
        <v>1904</v>
      </c>
      <c r="F212" s="205" t="s">
        <v>1905</v>
      </c>
      <c r="G212" s="206" t="s">
        <v>258</v>
      </c>
      <c r="H212" s="207">
        <v>20</v>
      </c>
      <c r="I212" s="208"/>
      <c r="J212" s="209">
        <f>ROUND(I212*H212,2)</f>
        <v>0</v>
      </c>
      <c r="K212" s="205" t="s">
        <v>138</v>
      </c>
      <c r="L212" s="41"/>
      <c r="M212" s="210" t="s">
        <v>1</v>
      </c>
      <c r="N212" s="211" t="s">
        <v>39</v>
      </c>
      <c r="O212" s="77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5" t="s">
        <v>397</v>
      </c>
      <c r="AT212" s="15" t="s">
        <v>134</v>
      </c>
      <c r="AU212" s="15" t="s">
        <v>78</v>
      </c>
      <c r="AY212" s="15" t="s">
        <v>130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76</v>
      </c>
      <c r="BK212" s="214">
        <f>ROUND(I212*H212,2)</f>
        <v>0</v>
      </c>
      <c r="BL212" s="15" t="s">
        <v>397</v>
      </c>
      <c r="BM212" s="15" t="s">
        <v>1906</v>
      </c>
    </row>
    <row r="213" spans="2:47" s="1" customFormat="1" ht="12">
      <c r="B213" s="36"/>
      <c r="C213" s="37"/>
      <c r="D213" s="215" t="s">
        <v>141</v>
      </c>
      <c r="E213" s="37"/>
      <c r="F213" s="216" t="s">
        <v>1907</v>
      </c>
      <c r="G213" s="37"/>
      <c r="H213" s="37"/>
      <c r="I213" s="129"/>
      <c r="J213" s="37"/>
      <c r="K213" s="37"/>
      <c r="L213" s="41"/>
      <c r="M213" s="217"/>
      <c r="N213" s="77"/>
      <c r="O213" s="77"/>
      <c r="P213" s="77"/>
      <c r="Q213" s="77"/>
      <c r="R213" s="77"/>
      <c r="S213" s="77"/>
      <c r="T213" s="78"/>
      <c r="AT213" s="15" t="s">
        <v>141</v>
      </c>
      <c r="AU213" s="15" t="s">
        <v>78</v>
      </c>
    </row>
    <row r="214" spans="2:51" s="11" customFormat="1" ht="12">
      <c r="B214" s="231"/>
      <c r="C214" s="232"/>
      <c r="D214" s="215" t="s">
        <v>189</v>
      </c>
      <c r="E214" s="233" t="s">
        <v>1</v>
      </c>
      <c r="F214" s="234" t="s">
        <v>1908</v>
      </c>
      <c r="G214" s="232"/>
      <c r="H214" s="235">
        <v>20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189</v>
      </c>
      <c r="AU214" s="241" t="s">
        <v>78</v>
      </c>
      <c r="AV214" s="11" t="s">
        <v>78</v>
      </c>
      <c r="AW214" s="11" t="s">
        <v>31</v>
      </c>
      <c r="AX214" s="11" t="s">
        <v>76</v>
      </c>
      <c r="AY214" s="241" t="s">
        <v>130</v>
      </c>
    </row>
    <row r="215" spans="2:65" s="1" customFormat="1" ht="16.5" customHeight="1">
      <c r="B215" s="36"/>
      <c r="C215" s="221" t="s">
        <v>1909</v>
      </c>
      <c r="D215" s="221" t="s">
        <v>178</v>
      </c>
      <c r="E215" s="222" t="s">
        <v>1910</v>
      </c>
      <c r="F215" s="223" t="s">
        <v>1911</v>
      </c>
      <c r="G215" s="224" t="s">
        <v>145</v>
      </c>
      <c r="H215" s="225">
        <v>20</v>
      </c>
      <c r="I215" s="226"/>
      <c r="J215" s="227">
        <f>ROUND(I215*H215,2)</f>
        <v>0</v>
      </c>
      <c r="K215" s="223" t="s">
        <v>1</v>
      </c>
      <c r="L215" s="228"/>
      <c r="M215" s="229" t="s">
        <v>1</v>
      </c>
      <c r="N215" s="230" t="s">
        <v>39</v>
      </c>
      <c r="O215" s="77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15" t="s">
        <v>408</v>
      </c>
      <c r="AT215" s="15" t="s">
        <v>178</v>
      </c>
      <c r="AU215" s="15" t="s">
        <v>78</v>
      </c>
      <c r="AY215" s="15" t="s">
        <v>130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5" t="s">
        <v>76</v>
      </c>
      <c r="BK215" s="214">
        <f>ROUND(I215*H215,2)</f>
        <v>0</v>
      </c>
      <c r="BL215" s="15" t="s">
        <v>397</v>
      </c>
      <c r="BM215" s="15" t="s">
        <v>1912</v>
      </c>
    </row>
    <row r="216" spans="2:47" s="1" customFormat="1" ht="12">
      <c r="B216" s="36"/>
      <c r="C216" s="37"/>
      <c r="D216" s="215" t="s">
        <v>141</v>
      </c>
      <c r="E216" s="37"/>
      <c r="F216" s="216" t="s">
        <v>1911</v>
      </c>
      <c r="G216" s="37"/>
      <c r="H216" s="37"/>
      <c r="I216" s="129"/>
      <c r="J216" s="37"/>
      <c r="K216" s="37"/>
      <c r="L216" s="41"/>
      <c r="M216" s="217"/>
      <c r="N216" s="77"/>
      <c r="O216" s="77"/>
      <c r="P216" s="77"/>
      <c r="Q216" s="77"/>
      <c r="R216" s="77"/>
      <c r="S216" s="77"/>
      <c r="T216" s="78"/>
      <c r="AT216" s="15" t="s">
        <v>141</v>
      </c>
      <c r="AU216" s="15" t="s">
        <v>78</v>
      </c>
    </row>
    <row r="217" spans="2:65" s="1" customFormat="1" ht="16.5" customHeight="1">
      <c r="B217" s="36"/>
      <c r="C217" s="203" t="s">
        <v>1913</v>
      </c>
      <c r="D217" s="203" t="s">
        <v>134</v>
      </c>
      <c r="E217" s="204" t="s">
        <v>1914</v>
      </c>
      <c r="F217" s="205" t="s">
        <v>1915</v>
      </c>
      <c r="G217" s="206" t="s">
        <v>258</v>
      </c>
      <c r="H217" s="207">
        <v>78</v>
      </c>
      <c r="I217" s="208"/>
      <c r="J217" s="209">
        <f>ROUND(I217*H217,2)</f>
        <v>0</v>
      </c>
      <c r="K217" s="205" t="s">
        <v>138</v>
      </c>
      <c r="L217" s="41"/>
      <c r="M217" s="210" t="s">
        <v>1</v>
      </c>
      <c r="N217" s="211" t="s">
        <v>39</v>
      </c>
      <c r="O217" s="77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15" t="s">
        <v>397</v>
      </c>
      <c r="AT217" s="15" t="s">
        <v>134</v>
      </c>
      <c r="AU217" s="15" t="s">
        <v>78</v>
      </c>
      <c r="AY217" s="15" t="s">
        <v>130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5" t="s">
        <v>76</v>
      </c>
      <c r="BK217" s="214">
        <f>ROUND(I217*H217,2)</f>
        <v>0</v>
      </c>
      <c r="BL217" s="15" t="s">
        <v>397</v>
      </c>
      <c r="BM217" s="15" t="s">
        <v>1916</v>
      </c>
    </row>
    <row r="218" spans="2:47" s="1" customFormat="1" ht="12">
      <c r="B218" s="36"/>
      <c r="C218" s="37"/>
      <c r="D218" s="215" t="s">
        <v>141</v>
      </c>
      <c r="E218" s="37"/>
      <c r="F218" s="216" t="s">
        <v>1917</v>
      </c>
      <c r="G218" s="37"/>
      <c r="H218" s="37"/>
      <c r="I218" s="129"/>
      <c r="J218" s="37"/>
      <c r="K218" s="37"/>
      <c r="L218" s="41"/>
      <c r="M218" s="217"/>
      <c r="N218" s="77"/>
      <c r="O218" s="77"/>
      <c r="P218" s="77"/>
      <c r="Q218" s="77"/>
      <c r="R218" s="77"/>
      <c r="S218" s="77"/>
      <c r="T218" s="78"/>
      <c r="AT218" s="15" t="s">
        <v>141</v>
      </c>
      <c r="AU218" s="15" t="s">
        <v>78</v>
      </c>
    </row>
    <row r="219" spans="2:51" s="11" customFormat="1" ht="12">
      <c r="B219" s="231"/>
      <c r="C219" s="232"/>
      <c r="D219" s="215" t="s">
        <v>189</v>
      </c>
      <c r="E219" s="233" t="s">
        <v>1</v>
      </c>
      <c r="F219" s="234" t="s">
        <v>1918</v>
      </c>
      <c r="G219" s="232"/>
      <c r="H219" s="235">
        <v>78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189</v>
      </c>
      <c r="AU219" s="241" t="s">
        <v>78</v>
      </c>
      <c r="AV219" s="11" t="s">
        <v>78</v>
      </c>
      <c r="AW219" s="11" t="s">
        <v>31</v>
      </c>
      <c r="AX219" s="11" t="s">
        <v>76</v>
      </c>
      <c r="AY219" s="241" t="s">
        <v>130</v>
      </c>
    </row>
    <row r="220" spans="2:65" s="1" customFormat="1" ht="16.5" customHeight="1">
      <c r="B220" s="36"/>
      <c r="C220" s="221" t="s">
        <v>1919</v>
      </c>
      <c r="D220" s="221" t="s">
        <v>178</v>
      </c>
      <c r="E220" s="222" t="s">
        <v>1920</v>
      </c>
      <c r="F220" s="223" t="s">
        <v>1921</v>
      </c>
      <c r="G220" s="224" t="s">
        <v>145</v>
      </c>
      <c r="H220" s="225">
        <v>78</v>
      </c>
      <c r="I220" s="226"/>
      <c r="J220" s="227">
        <f>ROUND(I220*H220,2)</f>
        <v>0</v>
      </c>
      <c r="K220" s="223" t="s">
        <v>1</v>
      </c>
      <c r="L220" s="228"/>
      <c r="M220" s="229" t="s">
        <v>1</v>
      </c>
      <c r="N220" s="230" t="s">
        <v>39</v>
      </c>
      <c r="O220" s="77"/>
      <c r="P220" s="212">
        <f>O220*H220</f>
        <v>0</v>
      </c>
      <c r="Q220" s="212">
        <v>0.002</v>
      </c>
      <c r="R220" s="212">
        <f>Q220*H220</f>
        <v>0.156</v>
      </c>
      <c r="S220" s="212">
        <v>0</v>
      </c>
      <c r="T220" s="213">
        <f>S220*H220</f>
        <v>0</v>
      </c>
      <c r="AR220" s="15" t="s">
        <v>408</v>
      </c>
      <c r="AT220" s="15" t="s">
        <v>178</v>
      </c>
      <c r="AU220" s="15" t="s">
        <v>78</v>
      </c>
      <c r="AY220" s="15" t="s">
        <v>130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5" t="s">
        <v>76</v>
      </c>
      <c r="BK220" s="214">
        <f>ROUND(I220*H220,2)</f>
        <v>0</v>
      </c>
      <c r="BL220" s="15" t="s">
        <v>397</v>
      </c>
      <c r="BM220" s="15" t="s">
        <v>1922</v>
      </c>
    </row>
    <row r="221" spans="2:47" s="1" customFormat="1" ht="12">
      <c r="B221" s="36"/>
      <c r="C221" s="37"/>
      <c r="D221" s="215" t="s">
        <v>141</v>
      </c>
      <c r="E221" s="37"/>
      <c r="F221" s="216" t="s">
        <v>1921</v>
      </c>
      <c r="G221" s="37"/>
      <c r="H221" s="37"/>
      <c r="I221" s="129"/>
      <c r="J221" s="37"/>
      <c r="K221" s="37"/>
      <c r="L221" s="41"/>
      <c r="M221" s="217"/>
      <c r="N221" s="77"/>
      <c r="O221" s="77"/>
      <c r="P221" s="77"/>
      <c r="Q221" s="77"/>
      <c r="R221" s="77"/>
      <c r="S221" s="77"/>
      <c r="T221" s="78"/>
      <c r="AT221" s="15" t="s">
        <v>141</v>
      </c>
      <c r="AU221" s="15" t="s">
        <v>78</v>
      </c>
    </row>
    <row r="222" spans="2:65" s="1" customFormat="1" ht="16.5" customHeight="1">
      <c r="B222" s="36"/>
      <c r="C222" s="203" t="s">
        <v>526</v>
      </c>
      <c r="D222" s="203" t="s">
        <v>134</v>
      </c>
      <c r="E222" s="204" t="s">
        <v>1923</v>
      </c>
      <c r="F222" s="205" t="s">
        <v>1924</v>
      </c>
      <c r="G222" s="206" t="s">
        <v>258</v>
      </c>
      <c r="H222" s="207">
        <v>61</v>
      </c>
      <c r="I222" s="208"/>
      <c r="J222" s="209">
        <f>ROUND(I222*H222,2)</f>
        <v>0</v>
      </c>
      <c r="K222" s="205" t="s">
        <v>138</v>
      </c>
      <c r="L222" s="41"/>
      <c r="M222" s="210" t="s">
        <v>1</v>
      </c>
      <c r="N222" s="211" t="s">
        <v>39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397</v>
      </c>
      <c r="AT222" s="15" t="s">
        <v>134</v>
      </c>
      <c r="AU222" s="15" t="s">
        <v>78</v>
      </c>
      <c r="AY222" s="15" t="s">
        <v>130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76</v>
      </c>
      <c r="BK222" s="214">
        <f>ROUND(I222*H222,2)</f>
        <v>0</v>
      </c>
      <c r="BL222" s="15" t="s">
        <v>397</v>
      </c>
      <c r="BM222" s="15" t="s">
        <v>1925</v>
      </c>
    </row>
    <row r="223" spans="2:47" s="1" customFormat="1" ht="12">
      <c r="B223" s="36"/>
      <c r="C223" s="37"/>
      <c r="D223" s="215" t="s">
        <v>141</v>
      </c>
      <c r="E223" s="37"/>
      <c r="F223" s="216" t="s">
        <v>1926</v>
      </c>
      <c r="G223" s="37"/>
      <c r="H223" s="37"/>
      <c r="I223" s="129"/>
      <c r="J223" s="37"/>
      <c r="K223" s="37"/>
      <c r="L223" s="41"/>
      <c r="M223" s="217"/>
      <c r="N223" s="77"/>
      <c r="O223" s="77"/>
      <c r="P223" s="77"/>
      <c r="Q223" s="77"/>
      <c r="R223" s="77"/>
      <c r="S223" s="77"/>
      <c r="T223" s="78"/>
      <c r="AT223" s="15" t="s">
        <v>141</v>
      </c>
      <c r="AU223" s="15" t="s">
        <v>78</v>
      </c>
    </row>
    <row r="224" spans="2:51" s="11" customFormat="1" ht="12">
      <c r="B224" s="231"/>
      <c r="C224" s="232"/>
      <c r="D224" s="215" t="s">
        <v>189</v>
      </c>
      <c r="E224" s="233" t="s">
        <v>1</v>
      </c>
      <c r="F224" s="234" t="s">
        <v>1927</v>
      </c>
      <c r="G224" s="232"/>
      <c r="H224" s="235">
        <v>61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189</v>
      </c>
      <c r="AU224" s="241" t="s">
        <v>78</v>
      </c>
      <c r="AV224" s="11" t="s">
        <v>78</v>
      </c>
      <c r="AW224" s="11" t="s">
        <v>31</v>
      </c>
      <c r="AX224" s="11" t="s">
        <v>76</v>
      </c>
      <c r="AY224" s="241" t="s">
        <v>130</v>
      </c>
    </row>
    <row r="225" spans="2:65" s="1" customFormat="1" ht="16.5" customHeight="1">
      <c r="B225" s="36"/>
      <c r="C225" s="203" t="s">
        <v>1928</v>
      </c>
      <c r="D225" s="203" t="s">
        <v>134</v>
      </c>
      <c r="E225" s="204" t="s">
        <v>1929</v>
      </c>
      <c r="F225" s="205" t="s">
        <v>1930</v>
      </c>
      <c r="G225" s="206" t="s">
        <v>258</v>
      </c>
      <c r="H225" s="207">
        <v>1</v>
      </c>
      <c r="I225" s="208"/>
      <c r="J225" s="209">
        <f>ROUND(I225*H225,2)</f>
        <v>0</v>
      </c>
      <c r="K225" s="205" t="s">
        <v>138</v>
      </c>
      <c r="L225" s="41"/>
      <c r="M225" s="210" t="s">
        <v>1</v>
      </c>
      <c r="N225" s="211" t="s">
        <v>39</v>
      </c>
      <c r="O225" s="77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AR225" s="15" t="s">
        <v>397</v>
      </c>
      <c r="AT225" s="15" t="s">
        <v>134</v>
      </c>
      <c r="AU225" s="15" t="s">
        <v>78</v>
      </c>
      <c r="AY225" s="15" t="s">
        <v>130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5" t="s">
        <v>76</v>
      </c>
      <c r="BK225" s="214">
        <f>ROUND(I225*H225,2)</f>
        <v>0</v>
      </c>
      <c r="BL225" s="15" t="s">
        <v>397</v>
      </c>
      <c r="BM225" s="15" t="s">
        <v>1931</v>
      </c>
    </row>
    <row r="226" spans="2:47" s="1" customFormat="1" ht="12">
      <c r="B226" s="36"/>
      <c r="C226" s="37"/>
      <c r="D226" s="215" t="s">
        <v>141</v>
      </c>
      <c r="E226" s="37"/>
      <c r="F226" s="216" t="s">
        <v>1932</v>
      </c>
      <c r="G226" s="37"/>
      <c r="H226" s="37"/>
      <c r="I226" s="129"/>
      <c r="J226" s="37"/>
      <c r="K226" s="37"/>
      <c r="L226" s="41"/>
      <c r="M226" s="217"/>
      <c r="N226" s="77"/>
      <c r="O226" s="77"/>
      <c r="P226" s="77"/>
      <c r="Q226" s="77"/>
      <c r="R226" s="77"/>
      <c r="S226" s="77"/>
      <c r="T226" s="78"/>
      <c r="AT226" s="15" t="s">
        <v>141</v>
      </c>
      <c r="AU226" s="15" t="s">
        <v>78</v>
      </c>
    </row>
    <row r="227" spans="2:65" s="1" customFormat="1" ht="16.5" customHeight="1">
      <c r="B227" s="36"/>
      <c r="C227" s="203" t="s">
        <v>1933</v>
      </c>
      <c r="D227" s="203" t="s">
        <v>134</v>
      </c>
      <c r="E227" s="204" t="s">
        <v>1934</v>
      </c>
      <c r="F227" s="205" t="s">
        <v>1935</v>
      </c>
      <c r="G227" s="206" t="s">
        <v>1936</v>
      </c>
      <c r="H227" s="268"/>
      <c r="I227" s="208"/>
      <c r="J227" s="209">
        <f>ROUND(I227*H227,2)</f>
        <v>0</v>
      </c>
      <c r="K227" s="205" t="s">
        <v>138</v>
      </c>
      <c r="L227" s="41"/>
      <c r="M227" s="210" t="s">
        <v>1</v>
      </c>
      <c r="N227" s="211" t="s">
        <v>39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397</v>
      </c>
      <c r="AT227" s="15" t="s">
        <v>134</v>
      </c>
      <c r="AU227" s="15" t="s">
        <v>78</v>
      </c>
      <c r="AY227" s="15" t="s">
        <v>130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76</v>
      </c>
      <c r="BK227" s="214">
        <f>ROUND(I227*H227,2)</f>
        <v>0</v>
      </c>
      <c r="BL227" s="15" t="s">
        <v>397</v>
      </c>
      <c r="BM227" s="15" t="s">
        <v>1937</v>
      </c>
    </row>
    <row r="228" spans="2:47" s="1" customFormat="1" ht="12">
      <c r="B228" s="36"/>
      <c r="C228" s="37"/>
      <c r="D228" s="215" t="s">
        <v>141</v>
      </c>
      <c r="E228" s="37"/>
      <c r="F228" s="216" t="s">
        <v>1938</v>
      </c>
      <c r="G228" s="37"/>
      <c r="H228" s="37"/>
      <c r="I228" s="129"/>
      <c r="J228" s="37"/>
      <c r="K228" s="37"/>
      <c r="L228" s="41"/>
      <c r="M228" s="217"/>
      <c r="N228" s="77"/>
      <c r="O228" s="77"/>
      <c r="P228" s="77"/>
      <c r="Q228" s="77"/>
      <c r="R228" s="77"/>
      <c r="S228" s="77"/>
      <c r="T228" s="78"/>
      <c r="AT228" s="15" t="s">
        <v>141</v>
      </c>
      <c r="AU228" s="15" t="s">
        <v>78</v>
      </c>
    </row>
    <row r="229" spans="2:65" s="1" customFormat="1" ht="16.5" customHeight="1">
      <c r="B229" s="36"/>
      <c r="C229" s="203" t="s">
        <v>1939</v>
      </c>
      <c r="D229" s="203" t="s">
        <v>134</v>
      </c>
      <c r="E229" s="204" t="s">
        <v>1940</v>
      </c>
      <c r="F229" s="205" t="s">
        <v>1941</v>
      </c>
      <c r="G229" s="206" t="s">
        <v>1936</v>
      </c>
      <c r="H229" s="268"/>
      <c r="I229" s="208"/>
      <c r="J229" s="209">
        <f>ROUND(I229*H229,2)</f>
        <v>0</v>
      </c>
      <c r="K229" s="205" t="s">
        <v>138</v>
      </c>
      <c r="L229" s="41"/>
      <c r="M229" s="210" t="s">
        <v>1</v>
      </c>
      <c r="N229" s="211" t="s">
        <v>39</v>
      </c>
      <c r="O229" s="77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5" t="s">
        <v>397</v>
      </c>
      <c r="AT229" s="15" t="s">
        <v>134</v>
      </c>
      <c r="AU229" s="15" t="s">
        <v>78</v>
      </c>
      <c r="AY229" s="15" t="s">
        <v>130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5" t="s">
        <v>76</v>
      </c>
      <c r="BK229" s="214">
        <f>ROUND(I229*H229,2)</f>
        <v>0</v>
      </c>
      <c r="BL229" s="15" t="s">
        <v>397</v>
      </c>
      <c r="BM229" s="15" t="s">
        <v>1942</v>
      </c>
    </row>
    <row r="230" spans="2:47" s="1" customFormat="1" ht="12">
      <c r="B230" s="36"/>
      <c r="C230" s="37"/>
      <c r="D230" s="215" t="s">
        <v>141</v>
      </c>
      <c r="E230" s="37"/>
      <c r="F230" s="216" t="s">
        <v>1943</v>
      </c>
      <c r="G230" s="37"/>
      <c r="H230" s="37"/>
      <c r="I230" s="129"/>
      <c r="J230" s="37"/>
      <c r="K230" s="37"/>
      <c r="L230" s="41"/>
      <c r="M230" s="217"/>
      <c r="N230" s="77"/>
      <c r="O230" s="77"/>
      <c r="P230" s="77"/>
      <c r="Q230" s="77"/>
      <c r="R230" s="77"/>
      <c r="S230" s="77"/>
      <c r="T230" s="78"/>
      <c r="AT230" s="15" t="s">
        <v>141</v>
      </c>
      <c r="AU230" s="15" t="s">
        <v>78</v>
      </c>
    </row>
    <row r="231" spans="2:63" s="10" customFormat="1" ht="22.8" customHeight="1">
      <c r="B231" s="187"/>
      <c r="C231" s="188"/>
      <c r="D231" s="189" t="s">
        <v>67</v>
      </c>
      <c r="E231" s="201" t="s">
        <v>1944</v>
      </c>
      <c r="F231" s="201" t="s">
        <v>1945</v>
      </c>
      <c r="G231" s="188"/>
      <c r="H231" s="188"/>
      <c r="I231" s="191"/>
      <c r="J231" s="202">
        <f>BK231</f>
        <v>0</v>
      </c>
      <c r="K231" s="188"/>
      <c r="L231" s="193"/>
      <c r="M231" s="194"/>
      <c r="N231" s="195"/>
      <c r="O231" s="195"/>
      <c r="P231" s="196">
        <f>SUM(P232:P250)</f>
        <v>0</v>
      </c>
      <c r="Q231" s="195"/>
      <c r="R231" s="196">
        <f>SUM(R232:R250)</f>
        <v>0.01</v>
      </c>
      <c r="S231" s="195"/>
      <c r="T231" s="197">
        <f>SUM(T232:T250)</f>
        <v>0</v>
      </c>
      <c r="AR231" s="198" t="s">
        <v>78</v>
      </c>
      <c r="AT231" s="199" t="s">
        <v>67</v>
      </c>
      <c r="AU231" s="199" t="s">
        <v>76</v>
      </c>
      <c r="AY231" s="198" t="s">
        <v>130</v>
      </c>
      <c r="BK231" s="200">
        <f>SUM(BK232:BK250)</f>
        <v>0</v>
      </c>
    </row>
    <row r="232" spans="2:65" s="1" customFormat="1" ht="16.5" customHeight="1">
      <c r="B232" s="36"/>
      <c r="C232" s="203" t="s">
        <v>1946</v>
      </c>
      <c r="D232" s="203" t="s">
        <v>134</v>
      </c>
      <c r="E232" s="204" t="s">
        <v>1947</v>
      </c>
      <c r="F232" s="205" t="s">
        <v>1948</v>
      </c>
      <c r="G232" s="206" t="s">
        <v>137</v>
      </c>
      <c r="H232" s="207">
        <v>25</v>
      </c>
      <c r="I232" s="208"/>
      <c r="J232" s="209">
        <f>ROUND(I232*H232,2)</f>
        <v>0</v>
      </c>
      <c r="K232" s="205" t="s">
        <v>1</v>
      </c>
      <c r="L232" s="41"/>
      <c r="M232" s="210" t="s">
        <v>1</v>
      </c>
      <c r="N232" s="211" t="s">
        <v>39</v>
      </c>
      <c r="O232" s="77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15" t="s">
        <v>397</v>
      </c>
      <c r="AT232" s="15" t="s">
        <v>134</v>
      </c>
      <c r="AU232" s="15" t="s">
        <v>78</v>
      </c>
      <c r="AY232" s="15" t="s">
        <v>130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76</v>
      </c>
      <c r="BK232" s="214">
        <f>ROUND(I232*H232,2)</f>
        <v>0</v>
      </c>
      <c r="BL232" s="15" t="s">
        <v>397</v>
      </c>
      <c r="BM232" s="15" t="s">
        <v>1949</v>
      </c>
    </row>
    <row r="233" spans="2:47" s="1" customFormat="1" ht="12">
      <c r="B233" s="36"/>
      <c r="C233" s="37"/>
      <c r="D233" s="215" t="s">
        <v>141</v>
      </c>
      <c r="E233" s="37"/>
      <c r="F233" s="216" t="s">
        <v>1950</v>
      </c>
      <c r="G233" s="37"/>
      <c r="H233" s="37"/>
      <c r="I233" s="129"/>
      <c r="J233" s="37"/>
      <c r="K233" s="37"/>
      <c r="L233" s="41"/>
      <c r="M233" s="217"/>
      <c r="N233" s="77"/>
      <c r="O233" s="77"/>
      <c r="P233" s="77"/>
      <c r="Q233" s="77"/>
      <c r="R233" s="77"/>
      <c r="S233" s="77"/>
      <c r="T233" s="78"/>
      <c r="AT233" s="15" t="s">
        <v>141</v>
      </c>
      <c r="AU233" s="15" t="s">
        <v>78</v>
      </c>
    </row>
    <row r="234" spans="2:65" s="1" customFormat="1" ht="16.5" customHeight="1">
      <c r="B234" s="36"/>
      <c r="C234" s="203" t="s">
        <v>1951</v>
      </c>
      <c r="D234" s="203" t="s">
        <v>134</v>
      </c>
      <c r="E234" s="204" t="s">
        <v>1952</v>
      </c>
      <c r="F234" s="205" t="s">
        <v>1953</v>
      </c>
      <c r="G234" s="206" t="s">
        <v>1954</v>
      </c>
      <c r="H234" s="207">
        <v>850</v>
      </c>
      <c r="I234" s="208"/>
      <c r="J234" s="209">
        <f>ROUND(I234*H234,2)</f>
        <v>0</v>
      </c>
      <c r="K234" s="205" t="s">
        <v>1</v>
      </c>
      <c r="L234" s="41"/>
      <c r="M234" s="210" t="s">
        <v>1</v>
      </c>
      <c r="N234" s="211" t="s">
        <v>39</v>
      </c>
      <c r="O234" s="77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5" t="s">
        <v>397</v>
      </c>
      <c r="AT234" s="15" t="s">
        <v>134</v>
      </c>
      <c r="AU234" s="15" t="s">
        <v>78</v>
      </c>
      <c r="AY234" s="15" t="s">
        <v>130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76</v>
      </c>
      <c r="BK234" s="214">
        <f>ROUND(I234*H234,2)</f>
        <v>0</v>
      </c>
      <c r="BL234" s="15" t="s">
        <v>397</v>
      </c>
      <c r="BM234" s="15" t="s">
        <v>1955</v>
      </c>
    </row>
    <row r="235" spans="2:47" s="1" customFormat="1" ht="12">
      <c r="B235" s="36"/>
      <c r="C235" s="37"/>
      <c r="D235" s="215" t="s">
        <v>141</v>
      </c>
      <c r="E235" s="37"/>
      <c r="F235" s="216" t="s">
        <v>1950</v>
      </c>
      <c r="G235" s="37"/>
      <c r="H235" s="37"/>
      <c r="I235" s="129"/>
      <c r="J235" s="37"/>
      <c r="K235" s="37"/>
      <c r="L235" s="41"/>
      <c r="M235" s="217"/>
      <c r="N235" s="77"/>
      <c r="O235" s="77"/>
      <c r="P235" s="77"/>
      <c r="Q235" s="77"/>
      <c r="R235" s="77"/>
      <c r="S235" s="77"/>
      <c r="T235" s="78"/>
      <c r="AT235" s="15" t="s">
        <v>141</v>
      </c>
      <c r="AU235" s="15" t="s">
        <v>78</v>
      </c>
    </row>
    <row r="236" spans="2:65" s="1" customFormat="1" ht="16.5" customHeight="1">
      <c r="B236" s="36"/>
      <c r="C236" s="203" t="s">
        <v>1956</v>
      </c>
      <c r="D236" s="203" t="s">
        <v>134</v>
      </c>
      <c r="E236" s="204" t="s">
        <v>1957</v>
      </c>
      <c r="F236" s="205" t="s">
        <v>1958</v>
      </c>
      <c r="G236" s="206" t="s">
        <v>137</v>
      </c>
      <c r="H236" s="207">
        <v>1</v>
      </c>
      <c r="I236" s="208"/>
      <c r="J236" s="209">
        <f>ROUND(I236*H236,2)</f>
        <v>0</v>
      </c>
      <c r="K236" s="205" t="s">
        <v>1</v>
      </c>
      <c r="L236" s="41"/>
      <c r="M236" s="210" t="s">
        <v>1</v>
      </c>
      <c r="N236" s="211" t="s">
        <v>39</v>
      </c>
      <c r="O236" s="77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AR236" s="15" t="s">
        <v>397</v>
      </c>
      <c r="AT236" s="15" t="s">
        <v>134</v>
      </c>
      <c r="AU236" s="15" t="s">
        <v>78</v>
      </c>
      <c r="AY236" s="15" t="s">
        <v>130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5" t="s">
        <v>76</v>
      </c>
      <c r="BK236" s="214">
        <f>ROUND(I236*H236,2)</f>
        <v>0</v>
      </c>
      <c r="BL236" s="15" t="s">
        <v>397</v>
      </c>
      <c r="BM236" s="15" t="s">
        <v>1959</v>
      </c>
    </row>
    <row r="237" spans="2:47" s="1" customFormat="1" ht="12">
      <c r="B237" s="36"/>
      <c r="C237" s="37"/>
      <c r="D237" s="215" t="s">
        <v>141</v>
      </c>
      <c r="E237" s="37"/>
      <c r="F237" s="216" t="s">
        <v>1950</v>
      </c>
      <c r="G237" s="37"/>
      <c r="H237" s="37"/>
      <c r="I237" s="129"/>
      <c r="J237" s="37"/>
      <c r="K237" s="37"/>
      <c r="L237" s="41"/>
      <c r="M237" s="217"/>
      <c r="N237" s="77"/>
      <c r="O237" s="77"/>
      <c r="P237" s="77"/>
      <c r="Q237" s="77"/>
      <c r="R237" s="77"/>
      <c r="S237" s="77"/>
      <c r="T237" s="78"/>
      <c r="AT237" s="15" t="s">
        <v>141</v>
      </c>
      <c r="AU237" s="15" t="s">
        <v>78</v>
      </c>
    </row>
    <row r="238" spans="2:65" s="1" customFormat="1" ht="16.5" customHeight="1">
      <c r="B238" s="36"/>
      <c r="C238" s="203" t="s">
        <v>1960</v>
      </c>
      <c r="D238" s="203" t="s">
        <v>134</v>
      </c>
      <c r="E238" s="204" t="s">
        <v>1961</v>
      </c>
      <c r="F238" s="205" t="s">
        <v>1962</v>
      </c>
      <c r="G238" s="206" t="s">
        <v>137</v>
      </c>
      <c r="H238" s="207">
        <v>22</v>
      </c>
      <c r="I238" s="208"/>
      <c r="J238" s="209">
        <f>ROUND(I238*H238,2)</f>
        <v>0</v>
      </c>
      <c r="K238" s="205" t="s">
        <v>1</v>
      </c>
      <c r="L238" s="41"/>
      <c r="M238" s="210" t="s">
        <v>1</v>
      </c>
      <c r="N238" s="211" t="s">
        <v>39</v>
      </c>
      <c r="O238" s="77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15" t="s">
        <v>397</v>
      </c>
      <c r="AT238" s="15" t="s">
        <v>134</v>
      </c>
      <c r="AU238" s="15" t="s">
        <v>78</v>
      </c>
      <c r="AY238" s="15" t="s">
        <v>130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76</v>
      </c>
      <c r="BK238" s="214">
        <f>ROUND(I238*H238,2)</f>
        <v>0</v>
      </c>
      <c r="BL238" s="15" t="s">
        <v>397</v>
      </c>
      <c r="BM238" s="15" t="s">
        <v>1963</v>
      </c>
    </row>
    <row r="239" spans="2:47" s="1" customFormat="1" ht="12">
      <c r="B239" s="36"/>
      <c r="C239" s="37"/>
      <c r="D239" s="215" t="s">
        <v>141</v>
      </c>
      <c r="E239" s="37"/>
      <c r="F239" s="216" t="s">
        <v>1950</v>
      </c>
      <c r="G239" s="37"/>
      <c r="H239" s="37"/>
      <c r="I239" s="129"/>
      <c r="J239" s="37"/>
      <c r="K239" s="37"/>
      <c r="L239" s="41"/>
      <c r="M239" s="217"/>
      <c r="N239" s="77"/>
      <c r="O239" s="77"/>
      <c r="P239" s="77"/>
      <c r="Q239" s="77"/>
      <c r="R239" s="77"/>
      <c r="S239" s="77"/>
      <c r="T239" s="78"/>
      <c r="AT239" s="15" t="s">
        <v>141</v>
      </c>
      <c r="AU239" s="15" t="s">
        <v>78</v>
      </c>
    </row>
    <row r="240" spans="2:51" s="11" customFormat="1" ht="12">
      <c r="B240" s="231"/>
      <c r="C240" s="232"/>
      <c r="D240" s="215" t="s">
        <v>189</v>
      </c>
      <c r="E240" s="233" t="s">
        <v>1</v>
      </c>
      <c r="F240" s="234" t="s">
        <v>1964</v>
      </c>
      <c r="G240" s="232"/>
      <c r="H240" s="235">
        <v>22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189</v>
      </c>
      <c r="AU240" s="241" t="s">
        <v>78</v>
      </c>
      <c r="AV240" s="11" t="s">
        <v>78</v>
      </c>
      <c r="AW240" s="11" t="s">
        <v>31</v>
      </c>
      <c r="AX240" s="11" t="s">
        <v>76</v>
      </c>
      <c r="AY240" s="241" t="s">
        <v>130</v>
      </c>
    </row>
    <row r="241" spans="2:65" s="1" customFormat="1" ht="16.5" customHeight="1">
      <c r="B241" s="36"/>
      <c r="C241" s="203" t="s">
        <v>1965</v>
      </c>
      <c r="D241" s="203" t="s">
        <v>134</v>
      </c>
      <c r="E241" s="204" t="s">
        <v>1966</v>
      </c>
      <c r="F241" s="205" t="s">
        <v>1967</v>
      </c>
      <c r="G241" s="206" t="s">
        <v>137</v>
      </c>
      <c r="H241" s="207">
        <v>1</v>
      </c>
      <c r="I241" s="208"/>
      <c r="J241" s="209">
        <f>ROUND(I241*H241,2)</f>
        <v>0</v>
      </c>
      <c r="K241" s="205" t="s">
        <v>1</v>
      </c>
      <c r="L241" s="41"/>
      <c r="M241" s="210" t="s">
        <v>1</v>
      </c>
      <c r="N241" s="211" t="s">
        <v>39</v>
      </c>
      <c r="O241" s="77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AR241" s="15" t="s">
        <v>397</v>
      </c>
      <c r="AT241" s="15" t="s">
        <v>134</v>
      </c>
      <c r="AU241" s="15" t="s">
        <v>78</v>
      </c>
      <c r="AY241" s="15" t="s">
        <v>130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76</v>
      </c>
      <c r="BK241" s="214">
        <f>ROUND(I241*H241,2)</f>
        <v>0</v>
      </c>
      <c r="BL241" s="15" t="s">
        <v>397</v>
      </c>
      <c r="BM241" s="15" t="s">
        <v>1968</v>
      </c>
    </row>
    <row r="242" spans="2:47" s="1" customFormat="1" ht="12">
      <c r="B242" s="36"/>
      <c r="C242" s="37"/>
      <c r="D242" s="215" t="s">
        <v>141</v>
      </c>
      <c r="E242" s="37"/>
      <c r="F242" s="216" t="s">
        <v>1950</v>
      </c>
      <c r="G242" s="37"/>
      <c r="H242" s="37"/>
      <c r="I242" s="129"/>
      <c r="J242" s="37"/>
      <c r="K242" s="37"/>
      <c r="L242" s="41"/>
      <c r="M242" s="217"/>
      <c r="N242" s="77"/>
      <c r="O242" s="77"/>
      <c r="P242" s="77"/>
      <c r="Q242" s="77"/>
      <c r="R242" s="77"/>
      <c r="S242" s="77"/>
      <c r="T242" s="78"/>
      <c r="AT242" s="15" t="s">
        <v>141</v>
      </c>
      <c r="AU242" s="15" t="s">
        <v>78</v>
      </c>
    </row>
    <row r="243" spans="2:65" s="1" customFormat="1" ht="16.5" customHeight="1">
      <c r="B243" s="36"/>
      <c r="C243" s="203" t="s">
        <v>1969</v>
      </c>
      <c r="D243" s="203" t="s">
        <v>134</v>
      </c>
      <c r="E243" s="204" t="s">
        <v>1970</v>
      </c>
      <c r="F243" s="205" t="s">
        <v>1971</v>
      </c>
      <c r="G243" s="206" t="s">
        <v>137</v>
      </c>
      <c r="H243" s="207">
        <v>1</v>
      </c>
      <c r="I243" s="208"/>
      <c r="J243" s="209">
        <f>ROUND(I243*H243,2)</f>
        <v>0</v>
      </c>
      <c r="K243" s="205" t="s">
        <v>1</v>
      </c>
      <c r="L243" s="41"/>
      <c r="M243" s="210" t="s">
        <v>1</v>
      </c>
      <c r="N243" s="211" t="s">
        <v>39</v>
      </c>
      <c r="O243" s="77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15" t="s">
        <v>397</v>
      </c>
      <c r="AT243" s="15" t="s">
        <v>134</v>
      </c>
      <c r="AU243" s="15" t="s">
        <v>78</v>
      </c>
      <c r="AY243" s="15" t="s">
        <v>130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76</v>
      </c>
      <c r="BK243" s="214">
        <f>ROUND(I243*H243,2)</f>
        <v>0</v>
      </c>
      <c r="BL243" s="15" t="s">
        <v>397</v>
      </c>
      <c r="BM243" s="15" t="s">
        <v>1972</v>
      </c>
    </row>
    <row r="244" spans="2:47" s="1" customFormat="1" ht="12">
      <c r="B244" s="36"/>
      <c r="C244" s="37"/>
      <c r="D244" s="215" t="s">
        <v>141</v>
      </c>
      <c r="E244" s="37"/>
      <c r="F244" s="216" t="s">
        <v>1950</v>
      </c>
      <c r="G244" s="37"/>
      <c r="H244" s="37"/>
      <c r="I244" s="129"/>
      <c r="J244" s="37"/>
      <c r="K244" s="37"/>
      <c r="L244" s="41"/>
      <c r="M244" s="217"/>
      <c r="N244" s="77"/>
      <c r="O244" s="77"/>
      <c r="P244" s="77"/>
      <c r="Q244" s="77"/>
      <c r="R244" s="77"/>
      <c r="S244" s="77"/>
      <c r="T244" s="78"/>
      <c r="AT244" s="15" t="s">
        <v>141</v>
      </c>
      <c r="AU244" s="15" t="s">
        <v>78</v>
      </c>
    </row>
    <row r="245" spans="2:65" s="1" customFormat="1" ht="16.5" customHeight="1">
      <c r="B245" s="36"/>
      <c r="C245" s="203" t="s">
        <v>1973</v>
      </c>
      <c r="D245" s="203" t="s">
        <v>134</v>
      </c>
      <c r="E245" s="204" t="s">
        <v>1974</v>
      </c>
      <c r="F245" s="205" t="s">
        <v>1975</v>
      </c>
      <c r="G245" s="206" t="s">
        <v>137</v>
      </c>
      <c r="H245" s="207">
        <v>1</v>
      </c>
      <c r="I245" s="208"/>
      <c r="J245" s="209">
        <f>ROUND(I245*H245,2)</f>
        <v>0</v>
      </c>
      <c r="K245" s="205" t="s">
        <v>1</v>
      </c>
      <c r="L245" s="41"/>
      <c r="M245" s="210" t="s">
        <v>1</v>
      </c>
      <c r="N245" s="211" t="s">
        <v>39</v>
      </c>
      <c r="O245" s="77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5" t="s">
        <v>397</v>
      </c>
      <c r="AT245" s="15" t="s">
        <v>134</v>
      </c>
      <c r="AU245" s="15" t="s">
        <v>78</v>
      </c>
      <c r="AY245" s="15" t="s">
        <v>130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5" t="s">
        <v>76</v>
      </c>
      <c r="BK245" s="214">
        <f>ROUND(I245*H245,2)</f>
        <v>0</v>
      </c>
      <c r="BL245" s="15" t="s">
        <v>397</v>
      </c>
      <c r="BM245" s="15" t="s">
        <v>1976</v>
      </c>
    </row>
    <row r="246" spans="2:47" s="1" customFormat="1" ht="12">
      <c r="B246" s="36"/>
      <c r="C246" s="37"/>
      <c r="D246" s="215" t="s">
        <v>141</v>
      </c>
      <c r="E246" s="37"/>
      <c r="F246" s="216" t="s">
        <v>1950</v>
      </c>
      <c r="G246" s="37"/>
      <c r="H246" s="37"/>
      <c r="I246" s="129"/>
      <c r="J246" s="37"/>
      <c r="K246" s="37"/>
      <c r="L246" s="41"/>
      <c r="M246" s="217"/>
      <c r="N246" s="77"/>
      <c r="O246" s="77"/>
      <c r="P246" s="77"/>
      <c r="Q246" s="77"/>
      <c r="R246" s="77"/>
      <c r="S246" s="77"/>
      <c r="T246" s="78"/>
      <c r="AT246" s="15" t="s">
        <v>141</v>
      </c>
      <c r="AU246" s="15" t="s">
        <v>78</v>
      </c>
    </row>
    <row r="247" spans="2:65" s="1" customFormat="1" ht="16.5" customHeight="1">
      <c r="B247" s="36"/>
      <c r="C247" s="203" t="s">
        <v>1977</v>
      </c>
      <c r="D247" s="203" t="s">
        <v>134</v>
      </c>
      <c r="E247" s="204" t="s">
        <v>1978</v>
      </c>
      <c r="F247" s="205" t="s">
        <v>1979</v>
      </c>
      <c r="G247" s="206" t="s">
        <v>1954</v>
      </c>
      <c r="H247" s="207">
        <v>478</v>
      </c>
      <c r="I247" s="208"/>
      <c r="J247" s="209">
        <f>ROUND(I247*H247,2)</f>
        <v>0</v>
      </c>
      <c r="K247" s="205" t="s">
        <v>1</v>
      </c>
      <c r="L247" s="41"/>
      <c r="M247" s="210" t="s">
        <v>1</v>
      </c>
      <c r="N247" s="211" t="s">
        <v>39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AR247" s="15" t="s">
        <v>397</v>
      </c>
      <c r="AT247" s="15" t="s">
        <v>134</v>
      </c>
      <c r="AU247" s="15" t="s">
        <v>78</v>
      </c>
      <c r="AY247" s="15" t="s">
        <v>130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76</v>
      </c>
      <c r="BK247" s="214">
        <f>ROUND(I247*H247,2)</f>
        <v>0</v>
      </c>
      <c r="BL247" s="15" t="s">
        <v>397</v>
      </c>
      <c r="BM247" s="15" t="s">
        <v>1980</v>
      </c>
    </row>
    <row r="248" spans="2:47" s="1" customFormat="1" ht="12">
      <c r="B248" s="36"/>
      <c r="C248" s="37"/>
      <c r="D248" s="215" t="s">
        <v>141</v>
      </c>
      <c r="E248" s="37"/>
      <c r="F248" s="216" t="s">
        <v>1950</v>
      </c>
      <c r="G248" s="37"/>
      <c r="H248" s="37"/>
      <c r="I248" s="129"/>
      <c r="J248" s="37"/>
      <c r="K248" s="37"/>
      <c r="L248" s="41"/>
      <c r="M248" s="217"/>
      <c r="N248" s="77"/>
      <c r="O248" s="77"/>
      <c r="P248" s="77"/>
      <c r="Q248" s="77"/>
      <c r="R248" s="77"/>
      <c r="S248" s="77"/>
      <c r="T248" s="78"/>
      <c r="AT248" s="15" t="s">
        <v>141</v>
      </c>
      <c r="AU248" s="15" t="s">
        <v>78</v>
      </c>
    </row>
    <row r="249" spans="2:65" s="1" customFormat="1" ht="16.5" customHeight="1">
      <c r="B249" s="36"/>
      <c r="C249" s="203" t="s">
        <v>1981</v>
      </c>
      <c r="D249" s="203" t="s">
        <v>134</v>
      </c>
      <c r="E249" s="204" t="s">
        <v>1982</v>
      </c>
      <c r="F249" s="205" t="s">
        <v>1983</v>
      </c>
      <c r="G249" s="206" t="s">
        <v>258</v>
      </c>
      <c r="H249" s="207">
        <v>5</v>
      </c>
      <c r="I249" s="208"/>
      <c r="J249" s="209">
        <f>ROUND(I249*H249,2)</f>
        <v>0</v>
      </c>
      <c r="K249" s="205" t="s">
        <v>1</v>
      </c>
      <c r="L249" s="41"/>
      <c r="M249" s="210" t="s">
        <v>1</v>
      </c>
      <c r="N249" s="211" t="s">
        <v>39</v>
      </c>
      <c r="O249" s="77"/>
      <c r="P249" s="212">
        <f>O249*H249</f>
        <v>0</v>
      </c>
      <c r="Q249" s="212">
        <v>0.002</v>
      </c>
      <c r="R249" s="212">
        <f>Q249*H249</f>
        <v>0.01</v>
      </c>
      <c r="S249" s="212">
        <v>0</v>
      </c>
      <c r="T249" s="213">
        <f>S249*H249</f>
        <v>0</v>
      </c>
      <c r="AR249" s="15" t="s">
        <v>397</v>
      </c>
      <c r="AT249" s="15" t="s">
        <v>134</v>
      </c>
      <c r="AU249" s="15" t="s">
        <v>78</v>
      </c>
      <c r="AY249" s="15" t="s">
        <v>130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5" t="s">
        <v>76</v>
      </c>
      <c r="BK249" s="214">
        <f>ROUND(I249*H249,2)</f>
        <v>0</v>
      </c>
      <c r="BL249" s="15" t="s">
        <v>397</v>
      </c>
      <c r="BM249" s="15" t="s">
        <v>1984</v>
      </c>
    </row>
    <row r="250" spans="2:47" s="1" customFormat="1" ht="12">
      <c r="B250" s="36"/>
      <c r="C250" s="37"/>
      <c r="D250" s="215" t="s">
        <v>141</v>
      </c>
      <c r="E250" s="37"/>
      <c r="F250" s="216" t="s">
        <v>1985</v>
      </c>
      <c r="G250" s="37"/>
      <c r="H250" s="37"/>
      <c r="I250" s="129"/>
      <c r="J250" s="37"/>
      <c r="K250" s="37"/>
      <c r="L250" s="41"/>
      <c r="M250" s="217"/>
      <c r="N250" s="77"/>
      <c r="O250" s="77"/>
      <c r="P250" s="77"/>
      <c r="Q250" s="77"/>
      <c r="R250" s="77"/>
      <c r="S250" s="77"/>
      <c r="T250" s="78"/>
      <c r="AT250" s="15" t="s">
        <v>141</v>
      </c>
      <c r="AU250" s="15" t="s">
        <v>78</v>
      </c>
    </row>
    <row r="251" spans="2:63" s="10" customFormat="1" ht="22.8" customHeight="1">
      <c r="B251" s="187"/>
      <c r="C251" s="188"/>
      <c r="D251" s="189" t="s">
        <v>67</v>
      </c>
      <c r="E251" s="201" t="s">
        <v>1986</v>
      </c>
      <c r="F251" s="201" t="s">
        <v>1987</v>
      </c>
      <c r="G251" s="188"/>
      <c r="H251" s="188"/>
      <c r="I251" s="191"/>
      <c r="J251" s="202">
        <f>BK251</f>
        <v>0</v>
      </c>
      <c r="K251" s="188"/>
      <c r="L251" s="193"/>
      <c r="M251" s="194"/>
      <c r="N251" s="195"/>
      <c r="O251" s="195"/>
      <c r="P251" s="196">
        <f>P252+P302+P331+P340+P349+P368+P375</f>
        <v>0</v>
      </c>
      <c r="Q251" s="195"/>
      <c r="R251" s="196">
        <f>R252+R302+R331+R340+R349+R368+R375</f>
        <v>0</v>
      </c>
      <c r="S251" s="195"/>
      <c r="T251" s="197">
        <f>T252+T302+T331+T340+T349+T368+T375</f>
        <v>0</v>
      </c>
      <c r="AR251" s="198" t="s">
        <v>78</v>
      </c>
      <c r="AT251" s="199" t="s">
        <v>67</v>
      </c>
      <c r="AU251" s="199" t="s">
        <v>76</v>
      </c>
      <c r="AY251" s="198" t="s">
        <v>130</v>
      </c>
      <c r="BK251" s="200">
        <f>BK252+BK302+BK331+BK340+BK349+BK368+BK375</f>
        <v>0</v>
      </c>
    </row>
    <row r="252" spans="2:63" s="10" customFormat="1" ht="20.85" customHeight="1">
      <c r="B252" s="187"/>
      <c r="C252" s="188"/>
      <c r="D252" s="189" t="s">
        <v>67</v>
      </c>
      <c r="E252" s="201" t="s">
        <v>1577</v>
      </c>
      <c r="F252" s="201" t="s">
        <v>1988</v>
      </c>
      <c r="G252" s="188"/>
      <c r="H252" s="188"/>
      <c r="I252" s="191"/>
      <c r="J252" s="202">
        <f>BK252</f>
        <v>0</v>
      </c>
      <c r="K252" s="188"/>
      <c r="L252" s="193"/>
      <c r="M252" s="194"/>
      <c r="N252" s="195"/>
      <c r="O252" s="195"/>
      <c r="P252" s="196">
        <f>SUM(P253:P301)</f>
        <v>0</v>
      </c>
      <c r="Q252" s="195"/>
      <c r="R252" s="196">
        <f>SUM(R253:R301)</f>
        <v>0</v>
      </c>
      <c r="S252" s="195"/>
      <c r="T252" s="197">
        <f>SUM(T253:T301)</f>
        <v>0</v>
      </c>
      <c r="AR252" s="198" t="s">
        <v>76</v>
      </c>
      <c r="AT252" s="199" t="s">
        <v>67</v>
      </c>
      <c r="AU252" s="199" t="s">
        <v>78</v>
      </c>
      <c r="AY252" s="198" t="s">
        <v>130</v>
      </c>
      <c r="BK252" s="200">
        <f>SUM(BK253:BK301)</f>
        <v>0</v>
      </c>
    </row>
    <row r="253" spans="2:65" s="1" customFormat="1" ht="16.5" customHeight="1">
      <c r="B253" s="36"/>
      <c r="C253" s="203" t="s">
        <v>1240</v>
      </c>
      <c r="D253" s="203" t="s">
        <v>134</v>
      </c>
      <c r="E253" s="204" t="s">
        <v>1989</v>
      </c>
      <c r="F253" s="205" t="s">
        <v>1990</v>
      </c>
      <c r="G253" s="206" t="s">
        <v>145</v>
      </c>
      <c r="H253" s="207">
        <v>1</v>
      </c>
      <c r="I253" s="208"/>
      <c r="J253" s="209">
        <f>ROUND(I253*H253,2)</f>
        <v>0</v>
      </c>
      <c r="K253" s="205" t="s">
        <v>1</v>
      </c>
      <c r="L253" s="41"/>
      <c r="M253" s="210" t="s">
        <v>1</v>
      </c>
      <c r="N253" s="211" t="s">
        <v>39</v>
      </c>
      <c r="O253" s="77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AR253" s="15" t="s">
        <v>397</v>
      </c>
      <c r="AT253" s="15" t="s">
        <v>134</v>
      </c>
      <c r="AU253" s="15" t="s">
        <v>133</v>
      </c>
      <c r="AY253" s="15" t="s">
        <v>130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76</v>
      </c>
      <c r="BK253" s="214">
        <f>ROUND(I253*H253,2)</f>
        <v>0</v>
      </c>
      <c r="BL253" s="15" t="s">
        <v>397</v>
      </c>
      <c r="BM253" s="15" t="s">
        <v>1991</v>
      </c>
    </row>
    <row r="254" spans="2:47" s="1" customFormat="1" ht="12">
      <c r="B254" s="36"/>
      <c r="C254" s="37"/>
      <c r="D254" s="215" t="s">
        <v>141</v>
      </c>
      <c r="E254" s="37"/>
      <c r="F254" s="216" t="s">
        <v>1990</v>
      </c>
      <c r="G254" s="37"/>
      <c r="H254" s="37"/>
      <c r="I254" s="129"/>
      <c r="J254" s="37"/>
      <c r="K254" s="37"/>
      <c r="L254" s="41"/>
      <c r="M254" s="217"/>
      <c r="N254" s="77"/>
      <c r="O254" s="77"/>
      <c r="P254" s="77"/>
      <c r="Q254" s="77"/>
      <c r="R254" s="77"/>
      <c r="S254" s="77"/>
      <c r="T254" s="78"/>
      <c r="AT254" s="15" t="s">
        <v>141</v>
      </c>
      <c r="AU254" s="15" t="s">
        <v>133</v>
      </c>
    </row>
    <row r="255" spans="2:65" s="1" customFormat="1" ht="16.5" customHeight="1">
      <c r="B255" s="36"/>
      <c r="C255" s="203" t="s">
        <v>1224</v>
      </c>
      <c r="D255" s="203" t="s">
        <v>134</v>
      </c>
      <c r="E255" s="204" t="s">
        <v>1992</v>
      </c>
      <c r="F255" s="205" t="s">
        <v>1993</v>
      </c>
      <c r="G255" s="206" t="s">
        <v>145</v>
      </c>
      <c r="H255" s="207">
        <v>1</v>
      </c>
      <c r="I255" s="208"/>
      <c r="J255" s="209">
        <f>ROUND(I255*H255,2)</f>
        <v>0</v>
      </c>
      <c r="K255" s="205" t="s">
        <v>1</v>
      </c>
      <c r="L255" s="41"/>
      <c r="M255" s="210" t="s">
        <v>1</v>
      </c>
      <c r="N255" s="211" t="s">
        <v>39</v>
      </c>
      <c r="O255" s="77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AR255" s="15" t="s">
        <v>397</v>
      </c>
      <c r="AT255" s="15" t="s">
        <v>134</v>
      </c>
      <c r="AU255" s="15" t="s">
        <v>133</v>
      </c>
      <c r="AY255" s="15" t="s">
        <v>130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5" t="s">
        <v>76</v>
      </c>
      <c r="BK255" s="214">
        <f>ROUND(I255*H255,2)</f>
        <v>0</v>
      </c>
      <c r="BL255" s="15" t="s">
        <v>397</v>
      </c>
      <c r="BM255" s="15" t="s">
        <v>1994</v>
      </c>
    </row>
    <row r="256" spans="2:47" s="1" customFormat="1" ht="12">
      <c r="B256" s="36"/>
      <c r="C256" s="37"/>
      <c r="D256" s="215" t="s">
        <v>141</v>
      </c>
      <c r="E256" s="37"/>
      <c r="F256" s="216" t="s">
        <v>1993</v>
      </c>
      <c r="G256" s="37"/>
      <c r="H256" s="37"/>
      <c r="I256" s="129"/>
      <c r="J256" s="37"/>
      <c r="K256" s="37"/>
      <c r="L256" s="41"/>
      <c r="M256" s="217"/>
      <c r="N256" s="77"/>
      <c r="O256" s="77"/>
      <c r="P256" s="77"/>
      <c r="Q256" s="77"/>
      <c r="R256" s="77"/>
      <c r="S256" s="77"/>
      <c r="T256" s="78"/>
      <c r="AT256" s="15" t="s">
        <v>141</v>
      </c>
      <c r="AU256" s="15" t="s">
        <v>133</v>
      </c>
    </row>
    <row r="257" spans="2:65" s="1" customFormat="1" ht="16.5" customHeight="1">
      <c r="B257" s="36"/>
      <c r="C257" s="221" t="s">
        <v>1102</v>
      </c>
      <c r="D257" s="221" t="s">
        <v>178</v>
      </c>
      <c r="E257" s="222" t="s">
        <v>1995</v>
      </c>
      <c r="F257" s="223" t="s">
        <v>1996</v>
      </c>
      <c r="G257" s="224" t="s">
        <v>145</v>
      </c>
      <c r="H257" s="225">
        <v>1</v>
      </c>
      <c r="I257" s="226"/>
      <c r="J257" s="227">
        <f>ROUND(I257*H257,2)</f>
        <v>0</v>
      </c>
      <c r="K257" s="223" t="s">
        <v>1</v>
      </c>
      <c r="L257" s="228"/>
      <c r="M257" s="229" t="s">
        <v>1</v>
      </c>
      <c r="N257" s="230" t="s">
        <v>39</v>
      </c>
      <c r="O257" s="77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15" t="s">
        <v>408</v>
      </c>
      <c r="AT257" s="15" t="s">
        <v>178</v>
      </c>
      <c r="AU257" s="15" t="s">
        <v>133</v>
      </c>
      <c r="AY257" s="15" t="s">
        <v>130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5" t="s">
        <v>76</v>
      </c>
      <c r="BK257" s="214">
        <f>ROUND(I257*H257,2)</f>
        <v>0</v>
      </c>
      <c r="BL257" s="15" t="s">
        <v>397</v>
      </c>
      <c r="BM257" s="15" t="s">
        <v>1997</v>
      </c>
    </row>
    <row r="258" spans="2:47" s="1" customFormat="1" ht="12">
      <c r="B258" s="36"/>
      <c r="C258" s="37"/>
      <c r="D258" s="215" t="s">
        <v>141</v>
      </c>
      <c r="E258" s="37"/>
      <c r="F258" s="216" t="s">
        <v>1996</v>
      </c>
      <c r="G258" s="37"/>
      <c r="H258" s="37"/>
      <c r="I258" s="129"/>
      <c r="J258" s="37"/>
      <c r="K258" s="37"/>
      <c r="L258" s="41"/>
      <c r="M258" s="217"/>
      <c r="N258" s="77"/>
      <c r="O258" s="77"/>
      <c r="P258" s="77"/>
      <c r="Q258" s="77"/>
      <c r="R258" s="77"/>
      <c r="S258" s="77"/>
      <c r="T258" s="78"/>
      <c r="AT258" s="15" t="s">
        <v>141</v>
      </c>
      <c r="AU258" s="15" t="s">
        <v>133</v>
      </c>
    </row>
    <row r="259" spans="2:65" s="1" customFormat="1" ht="16.5" customHeight="1">
      <c r="B259" s="36"/>
      <c r="C259" s="203" t="s">
        <v>295</v>
      </c>
      <c r="D259" s="203" t="s">
        <v>134</v>
      </c>
      <c r="E259" s="204" t="s">
        <v>1998</v>
      </c>
      <c r="F259" s="205" t="s">
        <v>1999</v>
      </c>
      <c r="G259" s="206" t="s">
        <v>145</v>
      </c>
      <c r="H259" s="207">
        <v>1</v>
      </c>
      <c r="I259" s="208"/>
      <c r="J259" s="209">
        <f>ROUND(I259*H259,2)</f>
        <v>0</v>
      </c>
      <c r="K259" s="205" t="s">
        <v>1</v>
      </c>
      <c r="L259" s="41"/>
      <c r="M259" s="210" t="s">
        <v>1</v>
      </c>
      <c r="N259" s="211" t="s">
        <v>39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397</v>
      </c>
      <c r="AT259" s="15" t="s">
        <v>134</v>
      </c>
      <c r="AU259" s="15" t="s">
        <v>133</v>
      </c>
      <c r="AY259" s="15" t="s">
        <v>130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76</v>
      </c>
      <c r="BK259" s="214">
        <f>ROUND(I259*H259,2)</f>
        <v>0</v>
      </c>
      <c r="BL259" s="15" t="s">
        <v>397</v>
      </c>
      <c r="BM259" s="15" t="s">
        <v>2000</v>
      </c>
    </row>
    <row r="260" spans="2:47" s="1" customFormat="1" ht="12">
      <c r="B260" s="36"/>
      <c r="C260" s="37"/>
      <c r="D260" s="215" t="s">
        <v>141</v>
      </c>
      <c r="E260" s="37"/>
      <c r="F260" s="216" t="s">
        <v>1999</v>
      </c>
      <c r="G260" s="37"/>
      <c r="H260" s="37"/>
      <c r="I260" s="129"/>
      <c r="J260" s="37"/>
      <c r="K260" s="37"/>
      <c r="L260" s="41"/>
      <c r="M260" s="217"/>
      <c r="N260" s="77"/>
      <c r="O260" s="77"/>
      <c r="P260" s="77"/>
      <c r="Q260" s="77"/>
      <c r="R260" s="77"/>
      <c r="S260" s="77"/>
      <c r="T260" s="78"/>
      <c r="AT260" s="15" t="s">
        <v>141</v>
      </c>
      <c r="AU260" s="15" t="s">
        <v>133</v>
      </c>
    </row>
    <row r="261" spans="2:65" s="1" customFormat="1" ht="16.5" customHeight="1">
      <c r="B261" s="36"/>
      <c r="C261" s="221" t="s">
        <v>268</v>
      </c>
      <c r="D261" s="221" t="s">
        <v>178</v>
      </c>
      <c r="E261" s="222" t="s">
        <v>2001</v>
      </c>
      <c r="F261" s="223" t="s">
        <v>2002</v>
      </c>
      <c r="G261" s="224" t="s">
        <v>145</v>
      </c>
      <c r="H261" s="225">
        <v>1</v>
      </c>
      <c r="I261" s="226"/>
      <c r="J261" s="227">
        <f>ROUND(I261*H261,2)</f>
        <v>0</v>
      </c>
      <c r="K261" s="223" t="s">
        <v>1</v>
      </c>
      <c r="L261" s="228"/>
      <c r="M261" s="229" t="s">
        <v>1</v>
      </c>
      <c r="N261" s="230" t="s">
        <v>39</v>
      </c>
      <c r="O261" s="77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5" t="s">
        <v>408</v>
      </c>
      <c r="AT261" s="15" t="s">
        <v>178</v>
      </c>
      <c r="AU261" s="15" t="s">
        <v>133</v>
      </c>
      <c r="AY261" s="15" t="s">
        <v>130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5" t="s">
        <v>76</v>
      </c>
      <c r="BK261" s="214">
        <f>ROUND(I261*H261,2)</f>
        <v>0</v>
      </c>
      <c r="BL261" s="15" t="s">
        <v>397</v>
      </c>
      <c r="BM261" s="15" t="s">
        <v>2003</v>
      </c>
    </row>
    <row r="262" spans="2:47" s="1" customFormat="1" ht="12">
      <c r="B262" s="36"/>
      <c r="C262" s="37"/>
      <c r="D262" s="215" t="s">
        <v>141</v>
      </c>
      <c r="E262" s="37"/>
      <c r="F262" s="216" t="s">
        <v>2002</v>
      </c>
      <c r="G262" s="37"/>
      <c r="H262" s="37"/>
      <c r="I262" s="129"/>
      <c r="J262" s="37"/>
      <c r="K262" s="37"/>
      <c r="L262" s="41"/>
      <c r="M262" s="217"/>
      <c r="N262" s="77"/>
      <c r="O262" s="77"/>
      <c r="P262" s="77"/>
      <c r="Q262" s="77"/>
      <c r="R262" s="77"/>
      <c r="S262" s="77"/>
      <c r="T262" s="78"/>
      <c r="AT262" s="15" t="s">
        <v>141</v>
      </c>
      <c r="AU262" s="15" t="s">
        <v>133</v>
      </c>
    </row>
    <row r="263" spans="2:65" s="1" customFormat="1" ht="16.5" customHeight="1">
      <c r="B263" s="36"/>
      <c r="C263" s="203" t="s">
        <v>170</v>
      </c>
      <c r="D263" s="203" t="s">
        <v>134</v>
      </c>
      <c r="E263" s="204" t="s">
        <v>2004</v>
      </c>
      <c r="F263" s="205" t="s">
        <v>2005</v>
      </c>
      <c r="G263" s="206" t="s">
        <v>145</v>
      </c>
      <c r="H263" s="207">
        <v>1</v>
      </c>
      <c r="I263" s="208"/>
      <c r="J263" s="209">
        <f>ROUND(I263*H263,2)</f>
        <v>0</v>
      </c>
      <c r="K263" s="205" t="s">
        <v>1</v>
      </c>
      <c r="L263" s="41"/>
      <c r="M263" s="210" t="s">
        <v>1</v>
      </c>
      <c r="N263" s="211" t="s">
        <v>39</v>
      </c>
      <c r="O263" s="77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5" t="s">
        <v>397</v>
      </c>
      <c r="AT263" s="15" t="s">
        <v>134</v>
      </c>
      <c r="AU263" s="15" t="s">
        <v>133</v>
      </c>
      <c r="AY263" s="15" t="s">
        <v>130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5" t="s">
        <v>76</v>
      </c>
      <c r="BK263" s="214">
        <f>ROUND(I263*H263,2)</f>
        <v>0</v>
      </c>
      <c r="BL263" s="15" t="s">
        <v>397</v>
      </c>
      <c r="BM263" s="15" t="s">
        <v>2006</v>
      </c>
    </row>
    <row r="264" spans="2:47" s="1" customFormat="1" ht="12">
      <c r="B264" s="36"/>
      <c r="C264" s="37"/>
      <c r="D264" s="215" t="s">
        <v>141</v>
      </c>
      <c r="E264" s="37"/>
      <c r="F264" s="216" t="s">
        <v>2005</v>
      </c>
      <c r="G264" s="37"/>
      <c r="H264" s="37"/>
      <c r="I264" s="129"/>
      <c r="J264" s="37"/>
      <c r="K264" s="37"/>
      <c r="L264" s="41"/>
      <c r="M264" s="217"/>
      <c r="N264" s="77"/>
      <c r="O264" s="77"/>
      <c r="P264" s="77"/>
      <c r="Q264" s="77"/>
      <c r="R264" s="77"/>
      <c r="S264" s="77"/>
      <c r="T264" s="78"/>
      <c r="AT264" s="15" t="s">
        <v>141</v>
      </c>
      <c r="AU264" s="15" t="s">
        <v>133</v>
      </c>
    </row>
    <row r="265" spans="2:65" s="1" customFormat="1" ht="16.5" customHeight="1">
      <c r="B265" s="36"/>
      <c r="C265" s="221" t="s">
        <v>177</v>
      </c>
      <c r="D265" s="221" t="s">
        <v>178</v>
      </c>
      <c r="E265" s="222" t="s">
        <v>2007</v>
      </c>
      <c r="F265" s="223" t="s">
        <v>2008</v>
      </c>
      <c r="G265" s="224" t="s">
        <v>145</v>
      </c>
      <c r="H265" s="225">
        <v>1</v>
      </c>
      <c r="I265" s="226"/>
      <c r="J265" s="227">
        <f>ROUND(I265*H265,2)</f>
        <v>0</v>
      </c>
      <c r="K265" s="223" t="s">
        <v>1</v>
      </c>
      <c r="L265" s="228"/>
      <c r="M265" s="229" t="s">
        <v>1</v>
      </c>
      <c r="N265" s="230" t="s">
        <v>39</v>
      </c>
      <c r="O265" s="77"/>
      <c r="P265" s="212">
        <f>O265*H265</f>
        <v>0</v>
      </c>
      <c r="Q265" s="212">
        <v>0</v>
      </c>
      <c r="R265" s="212">
        <f>Q265*H265</f>
        <v>0</v>
      </c>
      <c r="S265" s="212">
        <v>0</v>
      </c>
      <c r="T265" s="213">
        <f>S265*H265</f>
        <v>0</v>
      </c>
      <c r="AR265" s="15" t="s">
        <v>408</v>
      </c>
      <c r="AT265" s="15" t="s">
        <v>178</v>
      </c>
      <c r="AU265" s="15" t="s">
        <v>133</v>
      </c>
      <c r="AY265" s="15" t="s">
        <v>130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5" t="s">
        <v>76</v>
      </c>
      <c r="BK265" s="214">
        <f>ROUND(I265*H265,2)</f>
        <v>0</v>
      </c>
      <c r="BL265" s="15" t="s">
        <v>397</v>
      </c>
      <c r="BM265" s="15" t="s">
        <v>2009</v>
      </c>
    </row>
    <row r="266" spans="2:47" s="1" customFormat="1" ht="12">
      <c r="B266" s="36"/>
      <c r="C266" s="37"/>
      <c r="D266" s="215" t="s">
        <v>141</v>
      </c>
      <c r="E266" s="37"/>
      <c r="F266" s="216" t="s">
        <v>2008</v>
      </c>
      <c r="G266" s="37"/>
      <c r="H266" s="37"/>
      <c r="I266" s="129"/>
      <c r="J266" s="37"/>
      <c r="K266" s="37"/>
      <c r="L266" s="41"/>
      <c r="M266" s="217"/>
      <c r="N266" s="77"/>
      <c r="O266" s="77"/>
      <c r="P266" s="77"/>
      <c r="Q266" s="77"/>
      <c r="R266" s="77"/>
      <c r="S266" s="77"/>
      <c r="T266" s="78"/>
      <c r="AT266" s="15" t="s">
        <v>141</v>
      </c>
      <c r="AU266" s="15" t="s">
        <v>133</v>
      </c>
    </row>
    <row r="267" spans="2:65" s="1" customFormat="1" ht="16.5" customHeight="1">
      <c r="B267" s="36"/>
      <c r="C267" s="203" t="s">
        <v>704</v>
      </c>
      <c r="D267" s="203" t="s">
        <v>134</v>
      </c>
      <c r="E267" s="204" t="s">
        <v>2010</v>
      </c>
      <c r="F267" s="205" t="s">
        <v>2011</v>
      </c>
      <c r="G267" s="206" t="s">
        <v>145</v>
      </c>
      <c r="H267" s="207">
        <v>1</v>
      </c>
      <c r="I267" s="208"/>
      <c r="J267" s="209">
        <f>ROUND(I267*H267,2)</f>
        <v>0</v>
      </c>
      <c r="K267" s="205" t="s">
        <v>1</v>
      </c>
      <c r="L267" s="41"/>
      <c r="M267" s="210" t="s">
        <v>1</v>
      </c>
      <c r="N267" s="211" t="s">
        <v>39</v>
      </c>
      <c r="O267" s="77"/>
      <c r="P267" s="212">
        <f>O267*H267</f>
        <v>0</v>
      </c>
      <c r="Q267" s="212">
        <v>0</v>
      </c>
      <c r="R267" s="212">
        <f>Q267*H267</f>
        <v>0</v>
      </c>
      <c r="S267" s="212">
        <v>0</v>
      </c>
      <c r="T267" s="213">
        <f>S267*H267</f>
        <v>0</v>
      </c>
      <c r="AR267" s="15" t="s">
        <v>397</v>
      </c>
      <c r="AT267" s="15" t="s">
        <v>134</v>
      </c>
      <c r="AU267" s="15" t="s">
        <v>133</v>
      </c>
      <c r="AY267" s="15" t="s">
        <v>130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15" t="s">
        <v>76</v>
      </c>
      <c r="BK267" s="214">
        <f>ROUND(I267*H267,2)</f>
        <v>0</v>
      </c>
      <c r="BL267" s="15" t="s">
        <v>397</v>
      </c>
      <c r="BM267" s="15" t="s">
        <v>2012</v>
      </c>
    </row>
    <row r="268" spans="2:47" s="1" customFormat="1" ht="12">
      <c r="B268" s="36"/>
      <c r="C268" s="37"/>
      <c r="D268" s="215" t="s">
        <v>141</v>
      </c>
      <c r="E268" s="37"/>
      <c r="F268" s="216" t="s">
        <v>2011</v>
      </c>
      <c r="G268" s="37"/>
      <c r="H268" s="37"/>
      <c r="I268" s="129"/>
      <c r="J268" s="37"/>
      <c r="K268" s="37"/>
      <c r="L268" s="41"/>
      <c r="M268" s="217"/>
      <c r="N268" s="77"/>
      <c r="O268" s="77"/>
      <c r="P268" s="77"/>
      <c r="Q268" s="77"/>
      <c r="R268" s="77"/>
      <c r="S268" s="77"/>
      <c r="T268" s="78"/>
      <c r="AT268" s="15" t="s">
        <v>141</v>
      </c>
      <c r="AU268" s="15" t="s">
        <v>133</v>
      </c>
    </row>
    <row r="269" spans="2:65" s="1" customFormat="1" ht="16.5" customHeight="1">
      <c r="B269" s="36"/>
      <c r="C269" s="221" t="s">
        <v>714</v>
      </c>
      <c r="D269" s="221" t="s">
        <v>178</v>
      </c>
      <c r="E269" s="222" t="s">
        <v>2013</v>
      </c>
      <c r="F269" s="223" t="s">
        <v>2014</v>
      </c>
      <c r="G269" s="224" t="s">
        <v>145</v>
      </c>
      <c r="H269" s="225">
        <v>1</v>
      </c>
      <c r="I269" s="226"/>
      <c r="J269" s="227">
        <f>ROUND(I269*H269,2)</f>
        <v>0</v>
      </c>
      <c r="K269" s="223" t="s">
        <v>1</v>
      </c>
      <c r="L269" s="228"/>
      <c r="M269" s="229" t="s">
        <v>1</v>
      </c>
      <c r="N269" s="230" t="s">
        <v>39</v>
      </c>
      <c r="O269" s="77"/>
      <c r="P269" s="212">
        <f>O269*H269</f>
        <v>0</v>
      </c>
      <c r="Q269" s="212">
        <v>0</v>
      </c>
      <c r="R269" s="212">
        <f>Q269*H269</f>
        <v>0</v>
      </c>
      <c r="S269" s="212">
        <v>0</v>
      </c>
      <c r="T269" s="213">
        <f>S269*H269</f>
        <v>0</v>
      </c>
      <c r="AR269" s="15" t="s">
        <v>408</v>
      </c>
      <c r="AT269" s="15" t="s">
        <v>178</v>
      </c>
      <c r="AU269" s="15" t="s">
        <v>133</v>
      </c>
      <c r="AY269" s="15" t="s">
        <v>130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5" t="s">
        <v>76</v>
      </c>
      <c r="BK269" s="214">
        <f>ROUND(I269*H269,2)</f>
        <v>0</v>
      </c>
      <c r="BL269" s="15" t="s">
        <v>397</v>
      </c>
      <c r="BM269" s="15" t="s">
        <v>2015</v>
      </c>
    </row>
    <row r="270" spans="2:47" s="1" customFormat="1" ht="12">
      <c r="B270" s="36"/>
      <c r="C270" s="37"/>
      <c r="D270" s="215" t="s">
        <v>141</v>
      </c>
      <c r="E270" s="37"/>
      <c r="F270" s="216" t="s">
        <v>2014</v>
      </c>
      <c r="G270" s="37"/>
      <c r="H270" s="37"/>
      <c r="I270" s="129"/>
      <c r="J270" s="37"/>
      <c r="K270" s="37"/>
      <c r="L270" s="41"/>
      <c r="M270" s="217"/>
      <c r="N270" s="77"/>
      <c r="O270" s="77"/>
      <c r="P270" s="77"/>
      <c r="Q270" s="77"/>
      <c r="R270" s="77"/>
      <c r="S270" s="77"/>
      <c r="T270" s="78"/>
      <c r="AT270" s="15" t="s">
        <v>141</v>
      </c>
      <c r="AU270" s="15" t="s">
        <v>133</v>
      </c>
    </row>
    <row r="271" spans="2:65" s="1" customFormat="1" ht="16.5" customHeight="1">
      <c r="B271" s="36"/>
      <c r="C271" s="203" t="s">
        <v>709</v>
      </c>
      <c r="D271" s="203" t="s">
        <v>134</v>
      </c>
      <c r="E271" s="204" t="s">
        <v>2016</v>
      </c>
      <c r="F271" s="205" t="s">
        <v>2017</v>
      </c>
      <c r="G271" s="206" t="s">
        <v>145</v>
      </c>
      <c r="H271" s="207">
        <v>2</v>
      </c>
      <c r="I271" s="208"/>
      <c r="J271" s="209">
        <f>ROUND(I271*H271,2)</f>
        <v>0</v>
      </c>
      <c r="K271" s="205" t="s">
        <v>1</v>
      </c>
      <c r="L271" s="41"/>
      <c r="M271" s="210" t="s">
        <v>1</v>
      </c>
      <c r="N271" s="211" t="s">
        <v>39</v>
      </c>
      <c r="O271" s="77"/>
      <c r="P271" s="212">
        <f>O271*H271</f>
        <v>0</v>
      </c>
      <c r="Q271" s="212">
        <v>0</v>
      </c>
      <c r="R271" s="212">
        <f>Q271*H271</f>
        <v>0</v>
      </c>
      <c r="S271" s="212">
        <v>0</v>
      </c>
      <c r="T271" s="213">
        <f>S271*H271</f>
        <v>0</v>
      </c>
      <c r="AR271" s="15" t="s">
        <v>397</v>
      </c>
      <c r="AT271" s="15" t="s">
        <v>134</v>
      </c>
      <c r="AU271" s="15" t="s">
        <v>133</v>
      </c>
      <c r="AY271" s="15" t="s">
        <v>130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76</v>
      </c>
      <c r="BK271" s="214">
        <f>ROUND(I271*H271,2)</f>
        <v>0</v>
      </c>
      <c r="BL271" s="15" t="s">
        <v>397</v>
      </c>
      <c r="BM271" s="15" t="s">
        <v>2018</v>
      </c>
    </row>
    <row r="272" spans="2:47" s="1" customFormat="1" ht="12">
      <c r="B272" s="36"/>
      <c r="C272" s="37"/>
      <c r="D272" s="215" t="s">
        <v>141</v>
      </c>
      <c r="E272" s="37"/>
      <c r="F272" s="216" t="s">
        <v>2017</v>
      </c>
      <c r="G272" s="37"/>
      <c r="H272" s="37"/>
      <c r="I272" s="129"/>
      <c r="J272" s="37"/>
      <c r="K272" s="37"/>
      <c r="L272" s="41"/>
      <c r="M272" s="217"/>
      <c r="N272" s="77"/>
      <c r="O272" s="77"/>
      <c r="P272" s="77"/>
      <c r="Q272" s="77"/>
      <c r="R272" s="77"/>
      <c r="S272" s="77"/>
      <c r="T272" s="78"/>
      <c r="AT272" s="15" t="s">
        <v>141</v>
      </c>
      <c r="AU272" s="15" t="s">
        <v>133</v>
      </c>
    </row>
    <row r="273" spans="2:65" s="1" customFormat="1" ht="22.5" customHeight="1">
      <c r="B273" s="36"/>
      <c r="C273" s="221" t="s">
        <v>688</v>
      </c>
      <c r="D273" s="221" t="s">
        <v>178</v>
      </c>
      <c r="E273" s="222" t="s">
        <v>2019</v>
      </c>
      <c r="F273" s="223" t="s">
        <v>2020</v>
      </c>
      <c r="G273" s="224" t="s">
        <v>145</v>
      </c>
      <c r="H273" s="225">
        <v>2</v>
      </c>
      <c r="I273" s="226"/>
      <c r="J273" s="227">
        <f>ROUND(I273*H273,2)</f>
        <v>0</v>
      </c>
      <c r="K273" s="223" t="s">
        <v>1</v>
      </c>
      <c r="L273" s="228"/>
      <c r="M273" s="229" t="s">
        <v>1</v>
      </c>
      <c r="N273" s="230" t="s">
        <v>39</v>
      </c>
      <c r="O273" s="77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5" t="s">
        <v>408</v>
      </c>
      <c r="AT273" s="15" t="s">
        <v>178</v>
      </c>
      <c r="AU273" s="15" t="s">
        <v>133</v>
      </c>
      <c r="AY273" s="15" t="s">
        <v>130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5" t="s">
        <v>76</v>
      </c>
      <c r="BK273" s="214">
        <f>ROUND(I273*H273,2)</f>
        <v>0</v>
      </c>
      <c r="BL273" s="15" t="s">
        <v>397</v>
      </c>
      <c r="BM273" s="15" t="s">
        <v>2021</v>
      </c>
    </row>
    <row r="274" spans="2:47" s="1" customFormat="1" ht="12">
      <c r="B274" s="36"/>
      <c r="C274" s="37"/>
      <c r="D274" s="215" t="s">
        <v>141</v>
      </c>
      <c r="E274" s="37"/>
      <c r="F274" s="216" t="s">
        <v>2020</v>
      </c>
      <c r="G274" s="37"/>
      <c r="H274" s="37"/>
      <c r="I274" s="129"/>
      <c r="J274" s="37"/>
      <c r="K274" s="37"/>
      <c r="L274" s="41"/>
      <c r="M274" s="217"/>
      <c r="N274" s="77"/>
      <c r="O274" s="77"/>
      <c r="P274" s="77"/>
      <c r="Q274" s="77"/>
      <c r="R274" s="77"/>
      <c r="S274" s="77"/>
      <c r="T274" s="78"/>
      <c r="AT274" s="15" t="s">
        <v>141</v>
      </c>
      <c r="AU274" s="15" t="s">
        <v>133</v>
      </c>
    </row>
    <row r="275" spans="2:65" s="1" customFormat="1" ht="16.5" customHeight="1">
      <c r="B275" s="36"/>
      <c r="C275" s="203" t="s">
        <v>694</v>
      </c>
      <c r="D275" s="203" t="s">
        <v>134</v>
      </c>
      <c r="E275" s="204" t="s">
        <v>2022</v>
      </c>
      <c r="F275" s="205" t="s">
        <v>2023</v>
      </c>
      <c r="G275" s="206" t="s">
        <v>145</v>
      </c>
      <c r="H275" s="207">
        <v>5</v>
      </c>
      <c r="I275" s="208"/>
      <c r="J275" s="209">
        <f>ROUND(I275*H275,2)</f>
        <v>0</v>
      </c>
      <c r="K275" s="205" t="s">
        <v>1</v>
      </c>
      <c r="L275" s="41"/>
      <c r="M275" s="210" t="s">
        <v>1</v>
      </c>
      <c r="N275" s="211" t="s">
        <v>39</v>
      </c>
      <c r="O275" s="77"/>
      <c r="P275" s="212">
        <f>O275*H275</f>
        <v>0</v>
      </c>
      <c r="Q275" s="212">
        <v>0</v>
      </c>
      <c r="R275" s="212">
        <f>Q275*H275</f>
        <v>0</v>
      </c>
      <c r="S275" s="212">
        <v>0</v>
      </c>
      <c r="T275" s="213">
        <f>S275*H275</f>
        <v>0</v>
      </c>
      <c r="AR275" s="15" t="s">
        <v>397</v>
      </c>
      <c r="AT275" s="15" t="s">
        <v>134</v>
      </c>
      <c r="AU275" s="15" t="s">
        <v>133</v>
      </c>
      <c r="AY275" s="15" t="s">
        <v>130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5" t="s">
        <v>76</v>
      </c>
      <c r="BK275" s="214">
        <f>ROUND(I275*H275,2)</f>
        <v>0</v>
      </c>
      <c r="BL275" s="15" t="s">
        <v>397</v>
      </c>
      <c r="BM275" s="15" t="s">
        <v>2024</v>
      </c>
    </row>
    <row r="276" spans="2:47" s="1" customFormat="1" ht="12">
      <c r="B276" s="36"/>
      <c r="C276" s="37"/>
      <c r="D276" s="215" t="s">
        <v>141</v>
      </c>
      <c r="E276" s="37"/>
      <c r="F276" s="216" t="s">
        <v>2023</v>
      </c>
      <c r="G276" s="37"/>
      <c r="H276" s="37"/>
      <c r="I276" s="129"/>
      <c r="J276" s="37"/>
      <c r="K276" s="37"/>
      <c r="L276" s="41"/>
      <c r="M276" s="217"/>
      <c r="N276" s="77"/>
      <c r="O276" s="77"/>
      <c r="P276" s="77"/>
      <c r="Q276" s="77"/>
      <c r="R276" s="77"/>
      <c r="S276" s="77"/>
      <c r="T276" s="78"/>
      <c r="AT276" s="15" t="s">
        <v>141</v>
      </c>
      <c r="AU276" s="15" t="s">
        <v>133</v>
      </c>
    </row>
    <row r="277" spans="2:65" s="1" customFormat="1" ht="22.5" customHeight="1">
      <c r="B277" s="36"/>
      <c r="C277" s="221" t="s">
        <v>699</v>
      </c>
      <c r="D277" s="221" t="s">
        <v>178</v>
      </c>
      <c r="E277" s="222" t="s">
        <v>2025</v>
      </c>
      <c r="F277" s="223" t="s">
        <v>2026</v>
      </c>
      <c r="G277" s="224" t="s">
        <v>145</v>
      </c>
      <c r="H277" s="225">
        <v>5</v>
      </c>
      <c r="I277" s="226"/>
      <c r="J277" s="227">
        <f>ROUND(I277*H277,2)</f>
        <v>0</v>
      </c>
      <c r="K277" s="223" t="s">
        <v>1</v>
      </c>
      <c r="L277" s="228"/>
      <c r="M277" s="229" t="s">
        <v>1</v>
      </c>
      <c r="N277" s="230" t="s">
        <v>39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408</v>
      </c>
      <c r="AT277" s="15" t="s">
        <v>178</v>
      </c>
      <c r="AU277" s="15" t="s">
        <v>133</v>
      </c>
      <c r="AY277" s="15" t="s">
        <v>130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76</v>
      </c>
      <c r="BK277" s="214">
        <f>ROUND(I277*H277,2)</f>
        <v>0</v>
      </c>
      <c r="BL277" s="15" t="s">
        <v>397</v>
      </c>
      <c r="BM277" s="15" t="s">
        <v>2027</v>
      </c>
    </row>
    <row r="278" spans="2:47" s="1" customFormat="1" ht="12">
      <c r="B278" s="36"/>
      <c r="C278" s="37"/>
      <c r="D278" s="215" t="s">
        <v>141</v>
      </c>
      <c r="E278" s="37"/>
      <c r="F278" s="216" t="s">
        <v>2026</v>
      </c>
      <c r="G278" s="37"/>
      <c r="H278" s="37"/>
      <c r="I278" s="129"/>
      <c r="J278" s="37"/>
      <c r="K278" s="37"/>
      <c r="L278" s="41"/>
      <c r="M278" s="217"/>
      <c r="N278" s="77"/>
      <c r="O278" s="77"/>
      <c r="P278" s="77"/>
      <c r="Q278" s="77"/>
      <c r="R278" s="77"/>
      <c r="S278" s="77"/>
      <c r="T278" s="78"/>
      <c r="AT278" s="15" t="s">
        <v>141</v>
      </c>
      <c r="AU278" s="15" t="s">
        <v>133</v>
      </c>
    </row>
    <row r="279" spans="2:65" s="1" customFormat="1" ht="16.5" customHeight="1">
      <c r="B279" s="36"/>
      <c r="C279" s="203" t="s">
        <v>1039</v>
      </c>
      <c r="D279" s="203" t="s">
        <v>134</v>
      </c>
      <c r="E279" s="204" t="s">
        <v>2028</v>
      </c>
      <c r="F279" s="205" t="s">
        <v>2029</v>
      </c>
      <c r="G279" s="206" t="s">
        <v>145</v>
      </c>
      <c r="H279" s="207">
        <v>1</v>
      </c>
      <c r="I279" s="208"/>
      <c r="J279" s="209">
        <f>ROUND(I279*H279,2)</f>
        <v>0</v>
      </c>
      <c r="K279" s="205" t="s">
        <v>1</v>
      </c>
      <c r="L279" s="41"/>
      <c r="M279" s="210" t="s">
        <v>1</v>
      </c>
      <c r="N279" s="211" t="s">
        <v>39</v>
      </c>
      <c r="O279" s="77"/>
      <c r="P279" s="212">
        <f>O279*H279</f>
        <v>0</v>
      </c>
      <c r="Q279" s="212">
        <v>0</v>
      </c>
      <c r="R279" s="212">
        <f>Q279*H279</f>
        <v>0</v>
      </c>
      <c r="S279" s="212">
        <v>0</v>
      </c>
      <c r="T279" s="213">
        <f>S279*H279</f>
        <v>0</v>
      </c>
      <c r="AR279" s="15" t="s">
        <v>397</v>
      </c>
      <c r="AT279" s="15" t="s">
        <v>134</v>
      </c>
      <c r="AU279" s="15" t="s">
        <v>133</v>
      </c>
      <c r="AY279" s="15" t="s">
        <v>130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5" t="s">
        <v>76</v>
      </c>
      <c r="BK279" s="214">
        <f>ROUND(I279*H279,2)</f>
        <v>0</v>
      </c>
      <c r="BL279" s="15" t="s">
        <v>397</v>
      </c>
      <c r="BM279" s="15" t="s">
        <v>2030</v>
      </c>
    </row>
    <row r="280" spans="2:47" s="1" customFormat="1" ht="12">
      <c r="B280" s="36"/>
      <c r="C280" s="37"/>
      <c r="D280" s="215" t="s">
        <v>141</v>
      </c>
      <c r="E280" s="37"/>
      <c r="F280" s="216" t="s">
        <v>2029</v>
      </c>
      <c r="G280" s="37"/>
      <c r="H280" s="37"/>
      <c r="I280" s="129"/>
      <c r="J280" s="37"/>
      <c r="K280" s="37"/>
      <c r="L280" s="41"/>
      <c r="M280" s="217"/>
      <c r="N280" s="77"/>
      <c r="O280" s="77"/>
      <c r="P280" s="77"/>
      <c r="Q280" s="77"/>
      <c r="R280" s="77"/>
      <c r="S280" s="77"/>
      <c r="T280" s="78"/>
      <c r="AT280" s="15" t="s">
        <v>141</v>
      </c>
      <c r="AU280" s="15" t="s">
        <v>133</v>
      </c>
    </row>
    <row r="281" spans="2:65" s="1" customFormat="1" ht="16.5" customHeight="1">
      <c r="B281" s="36"/>
      <c r="C281" s="221" t="s">
        <v>721</v>
      </c>
      <c r="D281" s="221" t="s">
        <v>178</v>
      </c>
      <c r="E281" s="222" t="s">
        <v>2031</v>
      </c>
      <c r="F281" s="223" t="s">
        <v>2032</v>
      </c>
      <c r="G281" s="224" t="s">
        <v>145</v>
      </c>
      <c r="H281" s="225">
        <v>1</v>
      </c>
      <c r="I281" s="226"/>
      <c r="J281" s="227">
        <f>ROUND(I281*H281,2)</f>
        <v>0</v>
      </c>
      <c r="K281" s="223" t="s">
        <v>1</v>
      </c>
      <c r="L281" s="228"/>
      <c r="M281" s="229" t="s">
        <v>1</v>
      </c>
      <c r="N281" s="230" t="s">
        <v>39</v>
      </c>
      <c r="O281" s="77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5" t="s">
        <v>408</v>
      </c>
      <c r="AT281" s="15" t="s">
        <v>178</v>
      </c>
      <c r="AU281" s="15" t="s">
        <v>133</v>
      </c>
      <c r="AY281" s="15" t="s">
        <v>130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5" t="s">
        <v>76</v>
      </c>
      <c r="BK281" s="214">
        <f>ROUND(I281*H281,2)</f>
        <v>0</v>
      </c>
      <c r="BL281" s="15" t="s">
        <v>397</v>
      </c>
      <c r="BM281" s="15" t="s">
        <v>2033</v>
      </c>
    </row>
    <row r="282" spans="2:47" s="1" customFormat="1" ht="12">
      <c r="B282" s="36"/>
      <c r="C282" s="37"/>
      <c r="D282" s="215" t="s">
        <v>141</v>
      </c>
      <c r="E282" s="37"/>
      <c r="F282" s="216" t="s">
        <v>2032</v>
      </c>
      <c r="G282" s="37"/>
      <c r="H282" s="37"/>
      <c r="I282" s="129"/>
      <c r="J282" s="37"/>
      <c r="K282" s="37"/>
      <c r="L282" s="41"/>
      <c r="M282" s="217"/>
      <c r="N282" s="77"/>
      <c r="O282" s="77"/>
      <c r="P282" s="77"/>
      <c r="Q282" s="77"/>
      <c r="R282" s="77"/>
      <c r="S282" s="77"/>
      <c r="T282" s="78"/>
      <c r="AT282" s="15" t="s">
        <v>141</v>
      </c>
      <c r="AU282" s="15" t="s">
        <v>133</v>
      </c>
    </row>
    <row r="283" spans="2:65" s="1" customFormat="1" ht="16.5" customHeight="1">
      <c r="B283" s="36"/>
      <c r="C283" s="203" t="s">
        <v>726</v>
      </c>
      <c r="D283" s="203" t="s">
        <v>134</v>
      </c>
      <c r="E283" s="204" t="s">
        <v>2034</v>
      </c>
      <c r="F283" s="205" t="s">
        <v>2035</v>
      </c>
      <c r="G283" s="206" t="s">
        <v>145</v>
      </c>
      <c r="H283" s="207">
        <v>1</v>
      </c>
      <c r="I283" s="208"/>
      <c r="J283" s="209">
        <f>ROUND(I283*H283,2)</f>
        <v>0</v>
      </c>
      <c r="K283" s="205" t="s">
        <v>1</v>
      </c>
      <c r="L283" s="41"/>
      <c r="M283" s="210" t="s">
        <v>1</v>
      </c>
      <c r="N283" s="211" t="s">
        <v>39</v>
      </c>
      <c r="O283" s="77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5" t="s">
        <v>397</v>
      </c>
      <c r="AT283" s="15" t="s">
        <v>134</v>
      </c>
      <c r="AU283" s="15" t="s">
        <v>133</v>
      </c>
      <c r="AY283" s="15" t="s">
        <v>130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5" t="s">
        <v>76</v>
      </c>
      <c r="BK283" s="214">
        <f>ROUND(I283*H283,2)</f>
        <v>0</v>
      </c>
      <c r="BL283" s="15" t="s">
        <v>397</v>
      </c>
      <c r="BM283" s="15" t="s">
        <v>2036</v>
      </c>
    </row>
    <row r="284" spans="2:47" s="1" customFormat="1" ht="12">
      <c r="B284" s="36"/>
      <c r="C284" s="37"/>
      <c r="D284" s="215" t="s">
        <v>141</v>
      </c>
      <c r="E284" s="37"/>
      <c r="F284" s="216" t="s">
        <v>2035</v>
      </c>
      <c r="G284" s="37"/>
      <c r="H284" s="37"/>
      <c r="I284" s="129"/>
      <c r="J284" s="37"/>
      <c r="K284" s="37"/>
      <c r="L284" s="41"/>
      <c r="M284" s="217"/>
      <c r="N284" s="77"/>
      <c r="O284" s="77"/>
      <c r="P284" s="77"/>
      <c r="Q284" s="77"/>
      <c r="R284" s="77"/>
      <c r="S284" s="77"/>
      <c r="T284" s="78"/>
      <c r="AT284" s="15" t="s">
        <v>141</v>
      </c>
      <c r="AU284" s="15" t="s">
        <v>133</v>
      </c>
    </row>
    <row r="285" spans="2:65" s="1" customFormat="1" ht="16.5" customHeight="1">
      <c r="B285" s="36"/>
      <c r="C285" s="221" t="s">
        <v>731</v>
      </c>
      <c r="D285" s="221" t="s">
        <v>178</v>
      </c>
      <c r="E285" s="222" t="s">
        <v>2037</v>
      </c>
      <c r="F285" s="223" t="s">
        <v>2038</v>
      </c>
      <c r="G285" s="224" t="s">
        <v>145</v>
      </c>
      <c r="H285" s="225">
        <v>1</v>
      </c>
      <c r="I285" s="226"/>
      <c r="J285" s="227">
        <f>ROUND(I285*H285,2)</f>
        <v>0</v>
      </c>
      <c r="K285" s="223" t="s">
        <v>1</v>
      </c>
      <c r="L285" s="228"/>
      <c r="M285" s="229" t="s">
        <v>1</v>
      </c>
      <c r="N285" s="230" t="s">
        <v>39</v>
      </c>
      <c r="O285" s="77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5" t="s">
        <v>408</v>
      </c>
      <c r="AT285" s="15" t="s">
        <v>178</v>
      </c>
      <c r="AU285" s="15" t="s">
        <v>133</v>
      </c>
      <c r="AY285" s="15" t="s">
        <v>130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5" t="s">
        <v>76</v>
      </c>
      <c r="BK285" s="214">
        <f>ROUND(I285*H285,2)</f>
        <v>0</v>
      </c>
      <c r="BL285" s="15" t="s">
        <v>397</v>
      </c>
      <c r="BM285" s="15" t="s">
        <v>2039</v>
      </c>
    </row>
    <row r="286" spans="2:47" s="1" customFormat="1" ht="12">
      <c r="B286" s="36"/>
      <c r="C286" s="37"/>
      <c r="D286" s="215" t="s">
        <v>141</v>
      </c>
      <c r="E286" s="37"/>
      <c r="F286" s="216" t="s">
        <v>2038</v>
      </c>
      <c r="G286" s="37"/>
      <c r="H286" s="37"/>
      <c r="I286" s="129"/>
      <c r="J286" s="37"/>
      <c r="K286" s="37"/>
      <c r="L286" s="41"/>
      <c r="M286" s="217"/>
      <c r="N286" s="77"/>
      <c r="O286" s="77"/>
      <c r="P286" s="77"/>
      <c r="Q286" s="77"/>
      <c r="R286" s="77"/>
      <c r="S286" s="77"/>
      <c r="T286" s="78"/>
      <c r="AT286" s="15" t="s">
        <v>141</v>
      </c>
      <c r="AU286" s="15" t="s">
        <v>133</v>
      </c>
    </row>
    <row r="287" spans="2:65" s="1" customFormat="1" ht="16.5" customHeight="1">
      <c r="B287" s="36"/>
      <c r="C287" s="203" t="s">
        <v>737</v>
      </c>
      <c r="D287" s="203" t="s">
        <v>134</v>
      </c>
      <c r="E287" s="204" t="s">
        <v>2040</v>
      </c>
      <c r="F287" s="205" t="s">
        <v>2041</v>
      </c>
      <c r="G287" s="206" t="s">
        <v>186</v>
      </c>
      <c r="H287" s="207">
        <v>34</v>
      </c>
      <c r="I287" s="208"/>
      <c r="J287" s="209">
        <f>ROUND(I287*H287,2)</f>
        <v>0</v>
      </c>
      <c r="K287" s="205" t="s">
        <v>1</v>
      </c>
      <c r="L287" s="41"/>
      <c r="M287" s="210" t="s">
        <v>1</v>
      </c>
      <c r="N287" s="211" t="s">
        <v>39</v>
      </c>
      <c r="O287" s="77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15" t="s">
        <v>397</v>
      </c>
      <c r="AT287" s="15" t="s">
        <v>134</v>
      </c>
      <c r="AU287" s="15" t="s">
        <v>133</v>
      </c>
      <c r="AY287" s="15" t="s">
        <v>130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5" t="s">
        <v>76</v>
      </c>
      <c r="BK287" s="214">
        <f>ROUND(I287*H287,2)</f>
        <v>0</v>
      </c>
      <c r="BL287" s="15" t="s">
        <v>397</v>
      </c>
      <c r="BM287" s="15" t="s">
        <v>2042</v>
      </c>
    </row>
    <row r="288" spans="2:47" s="1" customFormat="1" ht="12">
      <c r="B288" s="36"/>
      <c r="C288" s="37"/>
      <c r="D288" s="215" t="s">
        <v>141</v>
      </c>
      <c r="E288" s="37"/>
      <c r="F288" s="216" t="s">
        <v>2041</v>
      </c>
      <c r="G288" s="37"/>
      <c r="H288" s="37"/>
      <c r="I288" s="129"/>
      <c r="J288" s="37"/>
      <c r="K288" s="37"/>
      <c r="L288" s="41"/>
      <c r="M288" s="217"/>
      <c r="N288" s="77"/>
      <c r="O288" s="77"/>
      <c r="P288" s="77"/>
      <c r="Q288" s="77"/>
      <c r="R288" s="77"/>
      <c r="S288" s="77"/>
      <c r="T288" s="78"/>
      <c r="AT288" s="15" t="s">
        <v>141</v>
      </c>
      <c r="AU288" s="15" t="s">
        <v>133</v>
      </c>
    </row>
    <row r="289" spans="2:65" s="1" customFormat="1" ht="22.5" customHeight="1">
      <c r="B289" s="36"/>
      <c r="C289" s="221" t="s">
        <v>742</v>
      </c>
      <c r="D289" s="221" t="s">
        <v>178</v>
      </c>
      <c r="E289" s="222" t="s">
        <v>2043</v>
      </c>
      <c r="F289" s="223" t="s">
        <v>2044</v>
      </c>
      <c r="G289" s="224" t="s">
        <v>186</v>
      </c>
      <c r="H289" s="225">
        <v>68</v>
      </c>
      <c r="I289" s="226"/>
      <c r="J289" s="227">
        <f>ROUND(I289*H289,2)</f>
        <v>0</v>
      </c>
      <c r="K289" s="223" t="s">
        <v>1</v>
      </c>
      <c r="L289" s="228"/>
      <c r="M289" s="229" t="s">
        <v>1</v>
      </c>
      <c r="N289" s="230" t="s">
        <v>39</v>
      </c>
      <c r="O289" s="77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AR289" s="15" t="s">
        <v>408</v>
      </c>
      <c r="AT289" s="15" t="s">
        <v>178</v>
      </c>
      <c r="AU289" s="15" t="s">
        <v>133</v>
      </c>
      <c r="AY289" s="15" t="s">
        <v>130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5" t="s">
        <v>76</v>
      </c>
      <c r="BK289" s="214">
        <f>ROUND(I289*H289,2)</f>
        <v>0</v>
      </c>
      <c r="BL289" s="15" t="s">
        <v>397</v>
      </c>
      <c r="BM289" s="15" t="s">
        <v>2045</v>
      </c>
    </row>
    <row r="290" spans="2:47" s="1" customFormat="1" ht="12">
      <c r="B290" s="36"/>
      <c r="C290" s="37"/>
      <c r="D290" s="215" t="s">
        <v>141</v>
      </c>
      <c r="E290" s="37"/>
      <c r="F290" s="216" t="s">
        <v>2046</v>
      </c>
      <c r="G290" s="37"/>
      <c r="H290" s="37"/>
      <c r="I290" s="129"/>
      <c r="J290" s="37"/>
      <c r="K290" s="37"/>
      <c r="L290" s="41"/>
      <c r="M290" s="217"/>
      <c r="N290" s="77"/>
      <c r="O290" s="77"/>
      <c r="P290" s="77"/>
      <c r="Q290" s="77"/>
      <c r="R290" s="77"/>
      <c r="S290" s="77"/>
      <c r="T290" s="78"/>
      <c r="AT290" s="15" t="s">
        <v>141</v>
      </c>
      <c r="AU290" s="15" t="s">
        <v>133</v>
      </c>
    </row>
    <row r="291" spans="2:51" s="11" customFormat="1" ht="12">
      <c r="B291" s="231"/>
      <c r="C291" s="232"/>
      <c r="D291" s="215" t="s">
        <v>189</v>
      </c>
      <c r="E291" s="233" t="s">
        <v>1</v>
      </c>
      <c r="F291" s="234" t="s">
        <v>2047</v>
      </c>
      <c r="G291" s="232"/>
      <c r="H291" s="235">
        <v>68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189</v>
      </c>
      <c r="AU291" s="241" t="s">
        <v>133</v>
      </c>
      <c r="AV291" s="11" t="s">
        <v>78</v>
      </c>
      <c r="AW291" s="11" t="s">
        <v>31</v>
      </c>
      <c r="AX291" s="11" t="s">
        <v>76</v>
      </c>
      <c r="AY291" s="241" t="s">
        <v>130</v>
      </c>
    </row>
    <row r="292" spans="2:65" s="1" customFormat="1" ht="16.5" customHeight="1">
      <c r="B292" s="36"/>
      <c r="C292" s="203" t="s">
        <v>748</v>
      </c>
      <c r="D292" s="203" t="s">
        <v>134</v>
      </c>
      <c r="E292" s="204" t="s">
        <v>2048</v>
      </c>
      <c r="F292" s="205" t="s">
        <v>2049</v>
      </c>
      <c r="G292" s="206" t="s">
        <v>145</v>
      </c>
      <c r="H292" s="207">
        <v>1</v>
      </c>
      <c r="I292" s="208"/>
      <c r="J292" s="209">
        <f>ROUND(I292*H292,2)</f>
        <v>0</v>
      </c>
      <c r="K292" s="205" t="s">
        <v>1</v>
      </c>
      <c r="L292" s="41"/>
      <c r="M292" s="210" t="s">
        <v>1</v>
      </c>
      <c r="N292" s="211" t="s">
        <v>39</v>
      </c>
      <c r="O292" s="77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AR292" s="15" t="s">
        <v>397</v>
      </c>
      <c r="AT292" s="15" t="s">
        <v>134</v>
      </c>
      <c r="AU292" s="15" t="s">
        <v>133</v>
      </c>
      <c r="AY292" s="15" t="s">
        <v>130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5" t="s">
        <v>76</v>
      </c>
      <c r="BK292" s="214">
        <f>ROUND(I292*H292,2)</f>
        <v>0</v>
      </c>
      <c r="BL292" s="15" t="s">
        <v>397</v>
      </c>
      <c r="BM292" s="15" t="s">
        <v>2050</v>
      </c>
    </row>
    <row r="293" spans="2:47" s="1" customFormat="1" ht="12">
      <c r="B293" s="36"/>
      <c r="C293" s="37"/>
      <c r="D293" s="215" t="s">
        <v>141</v>
      </c>
      <c r="E293" s="37"/>
      <c r="F293" s="216" t="s">
        <v>2049</v>
      </c>
      <c r="G293" s="37"/>
      <c r="H293" s="37"/>
      <c r="I293" s="129"/>
      <c r="J293" s="37"/>
      <c r="K293" s="37"/>
      <c r="L293" s="41"/>
      <c r="M293" s="217"/>
      <c r="N293" s="77"/>
      <c r="O293" s="77"/>
      <c r="P293" s="77"/>
      <c r="Q293" s="77"/>
      <c r="R293" s="77"/>
      <c r="S293" s="77"/>
      <c r="T293" s="78"/>
      <c r="AT293" s="15" t="s">
        <v>141</v>
      </c>
      <c r="AU293" s="15" t="s">
        <v>133</v>
      </c>
    </row>
    <row r="294" spans="2:65" s="1" customFormat="1" ht="16.5" customHeight="1">
      <c r="B294" s="36"/>
      <c r="C294" s="203" t="s">
        <v>1192</v>
      </c>
      <c r="D294" s="203" t="s">
        <v>134</v>
      </c>
      <c r="E294" s="204" t="s">
        <v>2051</v>
      </c>
      <c r="F294" s="205" t="s">
        <v>2052</v>
      </c>
      <c r="G294" s="206" t="s">
        <v>145</v>
      </c>
      <c r="H294" s="207">
        <v>1</v>
      </c>
      <c r="I294" s="208"/>
      <c r="J294" s="209">
        <f>ROUND(I294*H294,2)</f>
        <v>0</v>
      </c>
      <c r="K294" s="205" t="s">
        <v>1</v>
      </c>
      <c r="L294" s="41"/>
      <c r="M294" s="210" t="s">
        <v>1</v>
      </c>
      <c r="N294" s="211" t="s">
        <v>39</v>
      </c>
      <c r="O294" s="77"/>
      <c r="P294" s="212">
        <f>O294*H294</f>
        <v>0</v>
      </c>
      <c r="Q294" s="212">
        <v>0</v>
      </c>
      <c r="R294" s="212">
        <f>Q294*H294</f>
        <v>0</v>
      </c>
      <c r="S294" s="212">
        <v>0</v>
      </c>
      <c r="T294" s="213">
        <f>S294*H294</f>
        <v>0</v>
      </c>
      <c r="AR294" s="15" t="s">
        <v>397</v>
      </c>
      <c r="AT294" s="15" t="s">
        <v>134</v>
      </c>
      <c r="AU294" s="15" t="s">
        <v>133</v>
      </c>
      <c r="AY294" s="15" t="s">
        <v>130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15" t="s">
        <v>76</v>
      </c>
      <c r="BK294" s="214">
        <f>ROUND(I294*H294,2)</f>
        <v>0</v>
      </c>
      <c r="BL294" s="15" t="s">
        <v>397</v>
      </c>
      <c r="BM294" s="15" t="s">
        <v>2053</v>
      </c>
    </row>
    <row r="295" spans="2:47" s="1" customFormat="1" ht="12">
      <c r="B295" s="36"/>
      <c r="C295" s="37"/>
      <c r="D295" s="215" t="s">
        <v>141</v>
      </c>
      <c r="E295" s="37"/>
      <c r="F295" s="216" t="s">
        <v>2052</v>
      </c>
      <c r="G295" s="37"/>
      <c r="H295" s="37"/>
      <c r="I295" s="129"/>
      <c r="J295" s="37"/>
      <c r="K295" s="37"/>
      <c r="L295" s="41"/>
      <c r="M295" s="217"/>
      <c r="N295" s="77"/>
      <c r="O295" s="77"/>
      <c r="P295" s="77"/>
      <c r="Q295" s="77"/>
      <c r="R295" s="77"/>
      <c r="S295" s="77"/>
      <c r="T295" s="78"/>
      <c r="AT295" s="15" t="s">
        <v>141</v>
      </c>
      <c r="AU295" s="15" t="s">
        <v>133</v>
      </c>
    </row>
    <row r="296" spans="2:65" s="1" customFormat="1" ht="16.5" customHeight="1">
      <c r="B296" s="36"/>
      <c r="C296" s="203" t="s">
        <v>1187</v>
      </c>
      <c r="D296" s="203" t="s">
        <v>134</v>
      </c>
      <c r="E296" s="204" t="s">
        <v>2054</v>
      </c>
      <c r="F296" s="205" t="s">
        <v>2055</v>
      </c>
      <c r="G296" s="206" t="s">
        <v>145</v>
      </c>
      <c r="H296" s="207">
        <v>1</v>
      </c>
      <c r="I296" s="208"/>
      <c r="J296" s="209">
        <f>ROUND(I296*H296,2)</f>
        <v>0</v>
      </c>
      <c r="K296" s="205" t="s">
        <v>1</v>
      </c>
      <c r="L296" s="41"/>
      <c r="M296" s="210" t="s">
        <v>1</v>
      </c>
      <c r="N296" s="211" t="s">
        <v>39</v>
      </c>
      <c r="O296" s="77"/>
      <c r="P296" s="212">
        <f>O296*H296</f>
        <v>0</v>
      </c>
      <c r="Q296" s="212">
        <v>0</v>
      </c>
      <c r="R296" s="212">
        <f>Q296*H296</f>
        <v>0</v>
      </c>
      <c r="S296" s="212">
        <v>0</v>
      </c>
      <c r="T296" s="213">
        <f>S296*H296</f>
        <v>0</v>
      </c>
      <c r="AR296" s="15" t="s">
        <v>397</v>
      </c>
      <c r="AT296" s="15" t="s">
        <v>134</v>
      </c>
      <c r="AU296" s="15" t="s">
        <v>133</v>
      </c>
      <c r="AY296" s="15" t="s">
        <v>130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5" t="s">
        <v>76</v>
      </c>
      <c r="BK296" s="214">
        <f>ROUND(I296*H296,2)</f>
        <v>0</v>
      </c>
      <c r="BL296" s="15" t="s">
        <v>397</v>
      </c>
      <c r="BM296" s="15" t="s">
        <v>2056</v>
      </c>
    </row>
    <row r="297" spans="2:47" s="1" customFormat="1" ht="12">
      <c r="B297" s="36"/>
      <c r="C297" s="37"/>
      <c r="D297" s="215" t="s">
        <v>141</v>
      </c>
      <c r="E297" s="37"/>
      <c r="F297" s="216" t="s">
        <v>2055</v>
      </c>
      <c r="G297" s="37"/>
      <c r="H297" s="37"/>
      <c r="I297" s="129"/>
      <c r="J297" s="37"/>
      <c r="K297" s="37"/>
      <c r="L297" s="41"/>
      <c r="M297" s="217"/>
      <c r="N297" s="77"/>
      <c r="O297" s="77"/>
      <c r="P297" s="77"/>
      <c r="Q297" s="77"/>
      <c r="R297" s="77"/>
      <c r="S297" s="77"/>
      <c r="T297" s="78"/>
      <c r="AT297" s="15" t="s">
        <v>141</v>
      </c>
      <c r="AU297" s="15" t="s">
        <v>133</v>
      </c>
    </row>
    <row r="298" spans="2:65" s="1" customFormat="1" ht="16.5" customHeight="1">
      <c r="B298" s="36"/>
      <c r="C298" s="221" t="s">
        <v>1218</v>
      </c>
      <c r="D298" s="221" t="s">
        <v>178</v>
      </c>
      <c r="E298" s="222" t="s">
        <v>2057</v>
      </c>
      <c r="F298" s="223" t="s">
        <v>2058</v>
      </c>
      <c r="G298" s="224" t="s">
        <v>145</v>
      </c>
      <c r="H298" s="225">
        <v>1</v>
      </c>
      <c r="I298" s="226"/>
      <c r="J298" s="227">
        <f>ROUND(I298*H298,2)</f>
        <v>0</v>
      </c>
      <c r="K298" s="223" t="s">
        <v>1</v>
      </c>
      <c r="L298" s="228"/>
      <c r="M298" s="229" t="s">
        <v>1</v>
      </c>
      <c r="N298" s="230" t="s">
        <v>39</v>
      </c>
      <c r="O298" s="77"/>
      <c r="P298" s="212">
        <f>O298*H298</f>
        <v>0</v>
      </c>
      <c r="Q298" s="212">
        <v>0</v>
      </c>
      <c r="R298" s="212">
        <f>Q298*H298</f>
        <v>0</v>
      </c>
      <c r="S298" s="212">
        <v>0</v>
      </c>
      <c r="T298" s="213">
        <f>S298*H298</f>
        <v>0</v>
      </c>
      <c r="AR298" s="15" t="s">
        <v>408</v>
      </c>
      <c r="AT298" s="15" t="s">
        <v>178</v>
      </c>
      <c r="AU298" s="15" t="s">
        <v>133</v>
      </c>
      <c r="AY298" s="15" t="s">
        <v>130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5" t="s">
        <v>76</v>
      </c>
      <c r="BK298" s="214">
        <f>ROUND(I298*H298,2)</f>
        <v>0</v>
      </c>
      <c r="BL298" s="15" t="s">
        <v>397</v>
      </c>
      <c r="BM298" s="15" t="s">
        <v>2059</v>
      </c>
    </row>
    <row r="299" spans="2:47" s="1" customFormat="1" ht="12">
      <c r="B299" s="36"/>
      <c r="C299" s="37"/>
      <c r="D299" s="215" t="s">
        <v>141</v>
      </c>
      <c r="E299" s="37"/>
      <c r="F299" s="216" t="s">
        <v>2058</v>
      </c>
      <c r="G299" s="37"/>
      <c r="H299" s="37"/>
      <c r="I299" s="129"/>
      <c r="J299" s="37"/>
      <c r="K299" s="37"/>
      <c r="L299" s="41"/>
      <c r="M299" s="217"/>
      <c r="N299" s="77"/>
      <c r="O299" s="77"/>
      <c r="P299" s="77"/>
      <c r="Q299" s="77"/>
      <c r="R299" s="77"/>
      <c r="S299" s="77"/>
      <c r="T299" s="78"/>
      <c r="AT299" s="15" t="s">
        <v>141</v>
      </c>
      <c r="AU299" s="15" t="s">
        <v>133</v>
      </c>
    </row>
    <row r="300" spans="2:65" s="1" customFormat="1" ht="16.5" customHeight="1">
      <c r="B300" s="36"/>
      <c r="C300" s="203" t="s">
        <v>1220</v>
      </c>
      <c r="D300" s="203" t="s">
        <v>134</v>
      </c>
      <c r="E300" s="204" t="s">
        <v>2060</v>
      </c>
      <c r="F300" s="205" t="s">
        <v>2061</v>
      </c>
      <c r="G300" s="206" t="s">
        <v>145</v>
      </c>
      <c r="H300" s="207">
        <v>1</v>
      </c>
      <c r="I300" s="208"/>
      <c r="J300" s="209">
        <f>ROUND(I300*H300,2)</f>
        <v>0</v>
      </c>
      <c r="K300" s="205" t="s">
        <v>1</v>
      </c>
      <c r="L300" s="41"/>
      <c r="M300" s="210" t="s">
        <v>1</v>
      </c>
      <c r="N300" s="211" t="s">
        <v>39</v>
      </c>
      <c r="O300" s="77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AR300" s="15" t="s">
        <v>397</v>
      </c>
      <c r="AT300" s="15" t="s">
        <v>134</v>
      </c>
      <c r="AU300" s="15" t="s">
        <v>133</v>
      </c>
      <c r="AY300" s="15" t="s">
        <v>130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5" t="s">
        <v>76</v>
      </c>
      <c r="BK300" s="214">
        <f>ROUND(I300*H300,2)</f>
        <v>0</v>
      </c>
      <c r="BL300" s="15" t="s">
        <v>397</v>
      </c>
      <c r="BM300" s="15" t="s">
        <v>2062</v>
      </c>
    </row>
    <row r="301" spans="2:47" s="1" customFormat="1" ht="12">
      <c r="B301" s="36"/>
      <c r="C301" s="37"/>
      <c r="D301" s="215" t="s">
        <v>141</v>
      </c>
      <c r="E301" s="37"/>
      <c r="F301" s="216" t="s">
        <v>2061</v>
      </c>
      <c r="G301" s="37"/>
      <c r="H301" s="37"/>
      <c r="I301" s="129"/>
      <c r="J301" s="37"/>
      <c r="K301" s="37"/>
      <c r="L301" s="41"/>
      <c r="M301" s="217"/>
      <c r="N301" s="77"/>
      <c r="O301" s="77"/>
      <c r="P301" s="77"/>
      <c r="Q301" s="77"/>
      <c r="R301" s="77"/>
      <c r="S301" s="77"/>
      <c r="T301" s="78"/>
      <c r="AT301" s="15" t="s">
        <v>141</v>
      </c>
      <c r="AU301" s="15" t="s">
        <v>133</v>
      </c>
    </row>
    <row r="302" spans="2:63" s="10" customFormat="1" ht="20.85" customHeight="1">
      <c r="B302" s="187"/>
      <c r="C302" s="188"/>
      <c r="D302" s="189" t="s">
        <v>67</v>
      </c>
      <c r="E302" s="201" t="s">
        <v>1650</v>
      </c>
      <c r="F302" s="201" t="s">
        <v>2063</v>
      </c>
      <c r="G302" s="188"/>
      <c r="H302" s="188"/>
      <c r="I302" s="191"/>
      <c r="J302" s="202">
        <f>BK302</f>
        <v>0</v>
      </c>
      <c r="K302" s="188"/>
      <c r="L302" s="193"/>
      <c r="M302" s="194"/>
      <c r="N302" s="195"/>
      <c r="O302" s="195"/>
      <c r="P302" s="196">
        <f>SUM(P303:P330)</f>
        <v>0</v>
      </c>
      <c r="Q302" s="195"/>
      <c r="R302" s="196">
        <f>SUM(R303:R330)</f>
        <v>0</v>
      </c>
      <c r="S302" s="195"/>
      <c r="T302" s="197">
        <f>SUM(T303:T330)</f>
        <v>0</v>
      </c>
      <c r="AR302" s="198" t="s">
        <v>76</v>
      </c>
      <c r="AT302" s="199" t="s">
        <v>67</v>
      </c>
      <c r="AU302" s="199" t="s">
        <v>78</v>
      </c>
      <c r="AY302" s="198" t="s">
        <v>130</v>
      </c>
      <c r="BK302" s="200">
        <f>SUM(BK303:BK330)</f>
        <v>0</v>
      </c>
    </row>
    <row r="303" spans="2:65" s="1" customFormat="1" ht="16.5" customHeight="1">
      <c r="B303" s="36"/>
      <c r="C303" s="203" t="s">
        <v>1135</v>
      </c>
      <c r="D303" s="203" t="s">
        <v>134</v>
      </c>
      <c r="E303" s="204" t="s">
        <v>2064</v>
      </c>
      <c r="F303" s="205" t="s">
        <v>2065</v>
      </c>
      <c r="G303" s="206" t="s">
        <v>145</v>
      </c>
      <c r="H303" s="207">
        <v>1</v>
      </c>
      <c r="I303" s="208"/>
      <c r="J303" s="209">
        <f>ROUND(I303*H303,2)</f>
        <v>0</v>
      </c>
      <c r="K303" s="205" t="s">
        <v>1</v>
      </c>
      <c r="L303" s="41"/>
      <c r="M303" s="210" t="s">
        <v>1</v>
      </c>
      <c r="N303" s="211" t="s">
        <v>39</v>
      </c>
      <c r="O303" s="77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3">
        <f>S303*H303</f>
        <v>0</v>
      </c>
      <c r="AR303" s="15" t="s">
        <v>397</v>
      </c>
      <c r="AT303" s="15" t="s">
        <v>134</v>
      </c>
      <c r="AU303" s="15" t="s">
        <v>133</v>
      </c>
      <c r="AY303" s="15" t="s">
        <v>130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5" t="s">
        <v>76</v>
      </c>
      <c r="BK303" s="214">
        <f>ROUND(I303*H303,2)</f>
        <v>0</v>
      </c>
      <c r="BL303" s="15" t="s">
        <v>397</v>
      </c>
      <c r="BM303" s="15" t="s">
        <v>2066</v>
      </c>
    </row>
    <row r="304" spans="2:47" s="1" customFormat="1" ht="12">
      <c r="B304" s="36"/>
      <c r="C304" s="37"/>
      <c r="D304" s="215" t="s">
        <v>141</v>
      </c>
      <c r="E304" s="37"/>
      <c r="F304" s="216" t="s">
        <v>2065</v>
      </c>
      <c r="G304" s="37"/>
      <c r="H304" s="37"/>
      <c r="I304" s="129"/>
      <c r="J304" s="37"/>
      <c r="K304" s="37"/>
      <c r="L304" s="41"/>
      <c r="M304" s="217"/>
      <c r="N304" s="77"/>
      <c r="O304" s="77"/>
      <c r="P304" s="77"/>
      <c r="Q304" s="77"/>
      <c r="R304" s="77"/>
      <c r="S304" s="77"/>
      <c r="T304" s="78"/>
      <c r="AT304" s="15" t="s">
        <v>141</v>
      </c>
      <c r="AU304" s="15" t="s">
        <v>133</v>
      </c>
    </row>
    <row r="305" spans="2:65" s="1" customFormat="1" ht="16.5" customHeight="1">
      <c r="B305" s="36"/>
      <c r="C305" s="221" t="s">
        <v>1140</v>
      </c>
      <c r="D305" s="221" t="s">
        <v>178</v>
      </c>
      <c r="E305" s="222" t="s">
        <v>2067</v>
      </c>
      <c r="F305" s="223" t="s">
        <v>2068</v>
      </c>
      <c r="G305" s="224" t="s">
        <v>145</v>
      </c>
      <c r="H305" s="225">
        <v>1</v>
      </c>
      <c r="I305" s="226"/>
      <c r="J305" s="227">
        <f>ROUND(I305*H305,2)</f>
        <v>0</v>
      </c>
      <c r="K305" s="223" t="s">
        <v>1</v>
      </c>
      <c r="L305" s="228"/>
      <c r="M305" s="229" t="s">
        <v>1</v>
      </c>
      <c r="N305" s="230" t="s">
        <v>39</v>
      </c>
      <c r="O305" s="77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AR305" s="15" t="s">
        <v>408</v>
      </c>
      <c r="AT305" s="15" t="s">
        <v>178</v>
      </c>
      <c r="AU305" s="15" t="s">
        <v>133</v>
      </c>
      <c r="AY305" s="15" t="s">
        <v>130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5" t="s">
        <v>76</v>
      </c>
      <c r="BK305" s="214">
        <f>ROUND(I305*H305,2)</f>
        <v>0</v>
      </c>
      <c r="BL305" s="15" t="s">
        <v>397</v>
      </c>
      <c r="BM305" s="15" t="s">
        <v>2069</v>
      </c>
    </row>
    <row r="306" spans="2:47" s="1" customFormat="1" ht="12">
      <c r="B306" s="36"/>
      <c r="C306" s="37"/>
      <c r="D306" s="215" t="s">
        <v>141</v>
      </c>
      <c r="E306" s="37"/>
      <c r="F306" s="216" t="s">
        <v>2068</v>
      </c>
      <c r="G306" s="37"/>
      <c r="H306" s="37"/>
      <c r="I306" s="129"/>
      <c r="J306" s="37"/>
      <c r="K306" s="37"/>
      <c r="L306" s="41"/>
      <c r="M306" s="217"/>
      <c r="N306" s="77"/>
      <c r="O306" s="77"/>
      <c r="P306" s="77"/>
      <c r="Q306" s="77"/>
      <c r="R306" s="77"/>
      <c r="S306" s="77"/>
      <c r="T306" s="78"/>
      <c r="AT306" s="15" t="s">
        <v>141</v>
      </c>
      <c r="AU306" s="15" t="s">
        <v>133</v>
      </c>
    </row>
    <row r="307" spans="2:65" s="1" customFormat="1" ht="16.5" customHeight="1">
      <c r="B307" s="36"/>
      <c r="C307" s="203" t="s">
        <v>1145</v>
      </c>
      <c r="D307" s="203" t="s">
        <v>134</v>
      </c>
      <c r="E307" s="204" t="s">
        <v>2070</v>
      </c>
      <c r="F307" s="205" t="s">
        <v>2071</v>
      </c>
      <c r="G307" s="206" t="s">
        <v>145</v>
      </c>
      <c r="H307" s="207">
        <v>1</v>
      </c>
      <c r="I307" s="208"/>
      <c r="J307" s="209">
        <f>ROUND(I307*H307,2)</f>
        <v>0</v>
      </c>
      <c r="K307" s="205" t="s">
        <v>1</v>
      </c>
      <c r="L307" s="41"/>
      <c r="M307" s="210" t="s">
        <v>1</v>
      </c>
      <c r="N307" s="211" t="s">
        <v>39</v>
      </c>
      <c r="O307" s="77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15" t="s">
        <v>397</v>
      </c>
      <c r="AT307" s="15" t="s">
        <v>134</v>
      </c>
      <c r="AU307" s="15" t="s">
        <v>133</v>
      </c>
      <c r="AY307" s="15" t="s">
        <v>130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76</v>
      </c>
      <c r="BK307" s="214">
        <f>ROUND(I307*H307,2)</f>
        <v>0</v>
      </c>
      <c r="BL307" s="15" t="s">
        <v>397</v>
      </c>
      <c r="BM307" s="15" t="s">
        <v>2072</v>
      </c>
    </row>
    <row r="308" spans="2:47" s="1" customFormat="1" ht="12">
      <c r="B308" s="36"/>
      <c r="C308" s="37"/>
      <c r="D308" s="215" t="s">
        <v>141</v>
      </c>
      <c r="E308" s="37"/>
      <c r="F308" s="216" t="s">
        <v>2071</v>
      </c>
      <c r="G308" s="37"/>
      <c r="H308" s="37"/>
      <c r="I308" s="129"/>
      <c r="J308" s="37"/>
      <c r="K308" s="37"/>
      <c r="L308" s="41"/>
      <c r="M308" s="217"/>
      <c r="N308" s="77"/>
      <c r="O308" s="77"/>
      <c r="P308" s="77"/>
      <c r="Q308" s="77"/>
      <c r="R308" s="77"/>
      <c r="S308" s="77"/>
      <c r="T308" s="78"/>
      <c r="AT308" s="15" t="s">
        <v>141</v>
      </c>
      <c r="AU308" s="15" t="s">
        <v>133</v>
      </c>
    </row>
    <row r="309" spans="2:65" s="1" customFormat="1" ht="16.5" customHeight="1">
      <c r="B309" s="36"/>
      <c r="C309" s="221" t="s">
        <v>1248</v>
      </c>
      <c r="D309" s="221" t="s">
        <v>178</v>
      </c>
      <c r="E309" s="222" t="s">
        <v>2073</v>
      </c>
      <c r="F309" s="223" t="s">
        <v>2074</v>
      </c>
      <c r="G309" s="224" t="s">
        <v>145</v>
      </c>
      <c r="H309" s="225">
        <v>1</v>
      </c>
      <c r="I309" s="226"/>
      <c r="J309" s="227">
        <f>ROUND(I309*H309,2)</f>
        <v>0</v>
      </c>
      <c r="K309" s="223" t="s">
        <v>1</v>
      </c>
      <c r="L309" s="228"/>
      <c r="M309" s="229" t="s">
        <v>1</v>
      </c>
      <c r="N309" s="230" t="s">
        <v>39</v>
      </c>
      <c r="O309" s="77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15" t="s">
        <v>408</v>
      </c>
      <c r="AT309" s="15" t="s">
        <v>178</v>
      </c>
      <c r="AU309" s="15" t="s">
        <v>133</v>
      </c>
      <c r="AY309" s="15" t="s">
        <v>130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5" t="s">
        <v>76</v>
      </c>
      <c r="BK309" s="214">
        <f>ROUND(I309*H309,2)</f>
        <v>0</v>
      </c>
      <c r="BL309" s="15" t="s">
        <v>397</v>
      </c>
      <c r="BM309" s="15" t="s">
        <v>2075</v>
      </c>
    </row>
    <row r="310" spans="2:47" s="1" customFormat="1" ht="12">
      <c r="B310" s="36"/>
      <c r="C310" s="37"/>
      <c r="D310" s="215" t="s">
        <v>141</v>
      </c>
      <c r="E310" s="37"/>
      <c r="F310" s="216" t="s">
        <v>2074</v>
      </c>
      <c r="G310" s="37"/>
      <c r="H310" s="37"/>
      <c r="I310" s="129"/>
      <c r="J310" s="37"/>
      <c r="K310" s="37"/>
      <c r="L310" s="41"/>
      <c r="M310" s="217"/>
      <c r="N310" s="77"/>
      <c r="O310" s="77"/>
      <c r="P310" s="77"/>
      <c r="Q310" s="77"/>
      <c r="R310" s="77"/>
      <c r="S310" s="77"/>
      <c r="T310" s="78"/>
      <c r="AT310" s="15" t="s">
        <v>141</v>
      </c>
      <c r="AU310" s="15" t="s">
        <v>133</v>
      </c>
    </row>
    <row r="311" spans="2:65" s="1" customFormat="1" ht="16.5" customHeight="1">
      <c r="B311" s="36"/>
      <c r="C311" s="203" t="s">
        <v>1375</v>
      </c>
      <c r="D311" s="203" t="s">
        <v>134</v>
      </c>
      <c r="E311" s="204" t="s">
        <v>2076</v>
      </c>
      <c r="F311" s="205" t="s">
        <v>2077</v>
      </c>
      <c r="G311" s="206" t="s">
        <v>145</v>
      </c>
      <c r="H311" s="207">
        <v>4</v>
      </c>
      <c r="I311" s="208"/>
      <c r="J311" s="209">
        <f>ROUND(I311*H311,2)</f>
        <v>0</v>
      </c>
      <c r="K311" s="205" t="s">
        <v>1</v>
      </c>
      <c r="L311" s="41"/>
      <c r="M311" s="210" t="s">
        <v>1</v>
      </c>
      <c r="N311" s="211" t="s">
        <v>39</v>
      </c>
      <c r="O311" s="77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5" t="s">
        <v>397</v>
      </c>
      <c r="AT311" s="15" t="s">
        <v>134</v>
      </c>
      <c r="AU311" s="15" t="s">
        <v>133</v>
      </c>
      <c r="AY311" s="15" t="s">
        <v>130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5" t="s">
        <v>76</v>
      </c>
      <c r="BK311" s="214">
        <f>ROUND(I311*H311,2)</f>
        <v>0</v>
      </c>
      <c r="BL311" s="15" t="s">
        <v>397</v>
      </c>
      <c r="BM311" s="15" t="s">
        <v>2078</v>
      </c>
    </row>
    <row r="312" spans="2:47" s="1" customFormat="1" ht="12">
      <c r="B312" s="36"/>
      <c r="C312" s="37"/>
      <c r="D312" s="215" t="s">
        <v>141</v>
      </c>
      <c r="E312" s="37"/>
      <c r="F312" s="216" t="s">
        <v>2077</v>
      </c>
      <c r="G312" s="37"/>
      <c r="H312" s="37"/>
      <c r="I312" s="129"/>
      <c r="J312" s="37"/>
      <c r="K312" s="37"/>
      <c r="L312" s="41"/>
      <c r="M312" s="217"/>
      <c r="N312" s="77"/>
      <c r="O312" s="77"/>
      <c r="P312" s="77"/>
      <c r="Q312" s="77"/>
      <c r="R312" s="77"/>
      <c r="S312" s="77"/>
      <c r="T312" s="78"/>
      <c r="AT312" s="15" t="s">
        <v>141</v>
      </c>
      <c r="AU312" s="15" t="s">
        <v>133</v>
      </c>
    </row>
    <row r="313" spans="2:65" s="1" customFormat="1" ht="22.5" customHeight="1">
      <c r="B313" s="36"/>
      <c r="C313" s="221" t="s">
        <v>1379</v>
      </c>
      <c r="D313" s="221" t="s">
        <v>178</v>
      </c>
      <c r="E313" s="222" t="s">
        <v>2079</v>
      </c>
      <c r="F313" s="223" t="s">
        <v>2080</v>
      </c>
      <c r="G313" s="224" t="s">
        <v>145</v>
      </c>
      <c r="H313" s="225">
        <v>4</v>
      </c>
      <c r="I313" s="226"/>
      <c r="J313" s="227">
        <f>ROUND(I313*H313,2)</f>
        <v>0</v>
      </c>
      <c r="K313" s="223" t="s">
        <v>1</v>
      </c>
      <c r="L313" s="228"/>
      <c r="M313" s="229" t="s">
        <v>1</v>
      </c>
      <c r="N313" s="230" t="s">
        <v>39</v>
      </c>
      <c r="O313" s="77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15" t="s">
        <v>408</v>
      </c>
      <c r="AT313" s="15" t="s">
        <v>178</v>
      </c>
      <c r="AU313" s="15" t="s">
        <v>133</v>
      </c>
      <c r="AY313" s="15" t="s">
        <v>130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5" t="s">
        <v>76</v>
      </c>
      <c r="BK313" s="214">
        <f>ROUND(I313*H313,2)</f>
        <v>0</v>
      </c>
      <c r="BL313" s="15" t="s">
        <v>397</v>
      </c>
      <c r="BM313" s="15" t="s">
        <v>2081</v>
      </c>
    </row>
    <row r="314" spans="2:47" s="1" customFormat="1" ht="12">
      <c r="B314" s="36"/>
      <c r="C314" s="37"/>
      <c r="D314" s="215" t="s">
        <v>141</v>
      </c>
      <c r="E314" s="37"/>
      <c r="F314" s="216" t="s">
        <v>2080</v>
      </c>
      <c r="G314" s="37"/>
      <c r="H314" s="37"/>
      <c r="I314" s="129"/>
      <c r="J314" s="37"/>
      <c r="K314" s="37"/>
      <c r="L314" s="41"/>
      <c r="M314" s="217"/>
      <c r="N314" s="77"/>
      <c r="O314" s="77"/>
      <c r="P314" s="77"/>
      <c r="Q314" s="77"/>
      <c r="R314" s="77"/>
      <c r="S314" s="77"/>
      <c r="T314" s="78"/>
      <c r="AT314" s="15" t="s">
        <v>141</v>
      </c>
      <c r="AU314" s="15" t="s">
        <v>133</v>
      </c>
    </row>
    <row r="315" spans="2:65" s="1" customFormat="1" ht="16.5" customHeight="1">
      <c r="B315" s="36"/>
      <c r="C315" s="203" t="s">
        <v>1384</v>
      </c>
      <c r="D315" s="203" t="s">
        <v>134</v>
      </c>
      <c r="E315" s="204" t="s">
        <v>2082</v>
      </c>
      <c r="F315" s="205" t="s">
        <v>2083</v>
      </c>
      <c r="G315" s="206" t="s">
        <v>145</v>
      </c>
      <c r="H315" s="207">
        <v>3</v>
      </c>
      <c r="I315" s="208"/>
      <c r="J315" s="209">
        <f>ROUND(I315*H315,2)</f>
        <v>0</v>
      </c>
      <c r="K315" s="205" t="s">
        <v>1</v>
      </c>
      <c r="L315" s="41"/>
      <c r="M315" s="210" t="s">
        <v>1</v>
      </c>
      <c r="N315" s="211" t="s">
        <v>39</v>
      </c>
      <c r="O315" s="77"/>
      <c r="P315" s="212">
        <f>O315*H315</f>
        <v>0</v>
      </c>
      <c r="Q315" s="212">
        <v>0</v>
      </c>
      <c r="R315" s="212">
        <f>Q315*H315</f>
        <v>0</v>
      </c>
      <c r="S315" s="212">
        <v>0</v>
      </c>
      <c r="T315" s="213">
        <f>S315*H315</f>
        <v>0</v>
      </c>
      <c r="AR315" s="15" t="s">
        <v>397</v>
      </c>
      <c r="AT315" s="15" t="s">
        <v>134</v>
      </c>
      <c r="AU315" s="15" t="s">
        <v>133</v>
      </c>
      <c r="AY315" s="15" t="s">
        <v>130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5" t="s">
        <v>76</v>
      </c>
      <c r="BK315" s="214">
        <f>ROUND(I315*H315,2)</f>
        <v>0</v>
      </c>
      <c r="BL315" s="15" t="s">
        <v>397</v>
      </c>
      <c r="BM315" s="15" t="s">
        <v>2084</v>
      </c>
    </row>
    <row r="316" spans="2:47" s="1" customFormat="1" ht="12">
      <c r="B316" s="36"/>
      <c r="C316" s="37"/>
      <c r="D316" s="215" t="s">
        <v>141</v>
      </c>
      <c r="E316" s="37"/>
      <c r="F316" s="216" t="s">
        <v>2083</v>
      </c>
      <c r="G316" s="37"/>
      <c r="H316" s="37"/>
      <c r="I316" s="129"/>
      <c r="J316" s="37"/>
      <c r="K316" s="37"/>
      <c r="L316" s="41"/>
      <c r="M316" s="217"/>
      <c r="N316" s="77"/>
      <c r="O316" s="77"/>
      <c r="P316" s="77"/>
      <c r="Q316" s="77"/>
      <c r="R316" s="77"/>
      <c r="S316" s="77"/>
      <c r="T316" s="78"/>
      <c r="AT316" s="15" t="s">
        <v>141</v>
      </c>
      <c r="AU316" s="15" t="s">
        <v>133</v>
      </c>
    </row>
    <row r="317" spans="2:65" s="1" customFormat="1" ht="22.5" customHeight="1">
      <c r="B317" s="36"/>
      <c r="C317" s="221" t="s">
        <v>1377</v>
      </c>
      <c r="D317" s="221" t="s">
        <v>178</v>
      </c>
      <c r="E317" s="222" t="s">
        <v>2085</v>
      </c>
      <c r="F317" s="223" t="s">
        <v>2086</v>
      </c>
      <c r="G317" s="224" t="s">
        <v>145</v>
      </c>
      <c r="H317" s="225">
        <v>3</v>
      </c>
      <c r="I317" s="226"/>
      <c r="J317" s="227">
        <f>ROUND(I317*H317,2)</f>
        <v>0</v>
      </c>
      <c r="K317" s="223" t="s">
        <v>1</v>
      </c>
      <c r="L317" s="228"/>
      <c r="M317" s="229" t="s">
        <v>1</v>
      </c>
      <c r="N317" s="230" t="s">
        <v>39</v>
      </c>
      <c r="O317" s="77"/>
      <c r="P317" s="212">
        <f>O317*H317</f>
        <v>0</v>
      </c>
      <c r="Q317" s="212">
        <v>0</v>
      </c>
      <c r="R317" s="212">
        <f>Q317*H317</f>
        <v>0</v>
      </c>
      <c r="S317" s="212">
        <v>0</v>
      </c>
      <c r="T317" s="213">
        <f>S317*H317</f>
        <v>0</v>
      </c>
      <c r="AR317" s="15" t="s">
        <v>408</v>
      </c>
      <c r="AT317" s="15" t="s">
        <v>178</v>
      </c>
      <c r="AU317" s="15" t="s">
        <v>133</v>
      </c>
      <c r="AY317" s="15" t="s">
        <v>130</v>
      </c>
      <c r="BE317" s="214">
        <f>IF(N317="základní",J317,0)</f>
        <v>0</v>
      </c>
      <c r="BF317" s="214">
        <f>IF(N317="snížená",J317,0)</f>
        <v>0</v>
      </c>
      <c r="BG317" s="214">
        <f>IF(N317="zákl. přenesená",J317,0)</f>
        <v>0</v>
      </c>
      <c r="BH317" s="214">
        <f>IF(N317="sníž. přenesená",J317,0)</f>
        <v>0</v>
      </c>
      <c r="BI317" s="214">
        <f>IF(N317="nulová",J317,0)</f>
        <v>0</v>
      </c>
      <c r="BJ317" s="15" t="s">
        <v>76</v>
      </c>
      <c r="BK317" s="214">
        <f>ROUND(I317*H317,2)</f>
        <v>0</v>
      </c>
      <c r="BL317" s="15" t="s">
        <v>397</v>
      </c>
      <c r="BM317" s="15" t="s">
        <v>2087</v>
      </c>
    </row>
    <row r="318" spans="2:47" s="1" customFormat="1" ht="12">
      <c r="B318" s="36"/>
      <c r="C318" s="37"/>
      <c r="D318" s="215" t="s">
        <v>141</v>
      </c>
      <c r="E318" s="37"/>
      <c r="F318" s="216" t="s">
        <v>2086</v>
      </c>
      <c r="G318" s="37"/>
      <c r="H318" s="37"/>
      <c r="I318" s="129"/>
      <c r="J318" s="37"/>
      <c r="K318" s="37"/>
      <c r="L318" s="41"/>
      <c r="M318" s="217"/>
      <c r="N318" s="77"/>
      <c r="O318" s="77"/>
      <c r="P318" s="77"/>
      <c r="Q318" s="77"/>
      <c r="R318" s="77"/>
      <c r="S318" s="77"/>
      <c r="T318" s="78"/>
      <c r="AT318" s="15" t="s">
        <v>141</v>
      </c>
      <c r="AU318" s="15" t="s">
        <v>133</v>
      </c>
    </row>
    <row r="319" spans="2:65" s="1" customFormat="1" ht="16.5" customHeight="1">
      <c r="B319" s="36"/>
      <c r="C319" s="203" t="s">
        <v>1269</v>
      </c>
      <c r="D319" s="203" t="s">
        <v>134</v>
      </c>
      <c r="E319" s="204" t="s">
        <v>2088</v>
      </c>
      <c r="F319" s="205" t="s">
        <v>2029</v>
      </c>
      <c r="G319" s="206" t="s">
        <v>145</v>
      </c>
      <c r="H319" s="207">
        <v>2</v>
      </c>
      <c r="I319" s="208"/>
      <c r="J319" s="209">
        <f>ROUND(I319*H319,2)</f>
        <v>0</v>
      </c>
      <c r="K319" s="205" t="s">
        <v>1</v>
      </c>
      <c r="L319" s="41"/>
      <c r="M319" s="210" t="s">
        <v>1</v>
      </c>
      <c r="N319" s="211" t="s">
        <v>39</v>
      </c>
      <c r="O319" s="77"/>
      <c r="P319" s="212">
        <f>O319*H319</f>
        <v>0</v>
      </c>
      <c r="Q319" s="212">
        <v>0</v>
      </c>
      <c r="R319" s="212">
        <f>Q319*H319</f>
        <v>0</v>
      </c>
      <c r="S319" s="212">
        <v>0</v>
      </c>
      <c r="T319" s="213">
        <f>S319*H319</f>
        <v>0</v>
      </c>
      <c r="AR319" s="15" t="s">
        <v>397</v>
      </c>
      <c r="AT319" s="15" t="s">
        <v>134</v>
      </c>
      <c r="AU319" s="15" t="s">
        <v>133</v>
      </c>
      <c r="AY319" s="15" t="s">
        <v>130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5" t="s">
        <v>76</v>
      </c>
      <c r="BK319" s="214">
        <f>ROUND(I319*H319,2)</f>
        <v>0</v>
      </c>
      <c r="BL319" s="15" t="s">
        <v>397</v>
      </c>
      <c r="BM319" s="15" t="s">
        <v>2089</v>
      </c>
    </row>
    <row r="320" spans="2:47" s="1" customFormat="1" ht="12">
      <c r="B320" s="36"/>
      <c r="C320" s="37"/>
      <c r="D320" s="215" t="s">
        <v>141</v>
      </c>
      <c r="E320" s="37"/>
      <c r="F320" s="216" t="s">
        <v>2029</v>
      </c>
      <c r="G320" s="37"/>
      <c r="H320" s="37"/>
      <c r="I320" s="129"/>
      <c r="J320" s="37"/>
      <c r="K320" s="37"/>
      <c r="L320" s="41"/>
      <c r="M320" s="217"/>
      <c r="N320" s="77"/>
      <c r="O320" s="77"/>
      <c r="P320" s="77"/>
      <c r="Q320" s="77"/>
      <c r="R320" s="77"/>
      <c r="S320" s="77"/>
      <c r="T320" s="78"/>
      <c r="AT320" s="15" t="s">
        <v>141</v>
      </c>
      <c r="AU320" s="15" t="s">
        <v>133</v>
      </c>
    </row>
    <row r="321" spans="2:65" s="1" customFormat="1" ht="16.5" customHeight="1">
      <c r="B321" s="36"/>
      <c r="C321" s="221" t="s">
        <v>1271</v>
      </c>
      <c r="D321" s="221" t="s">
        <v>178</v>
      </c>
      <c r="E321" s="222" t="s">
        <v>2090</v>
      </c>
      <c r="F321" s="223" t="s">
        <v>2091</v>
      </c>
      <c r="G321" s="224" t="s">
        <v>145</v>
      </c>
      <c r="H321" s="225">
        <v>2</v>
      </c>
      <c r="I321" s="226"/>
      <c r="J321" s="227">
        <f>ROUND(I321*H321,2)</f>
        <v>0</v>
      </c>
      <c r="K321" s="223" t="s">
        <v>1</v>
      </c>
      <c r="L321" s="228"/>
      <c r="M321" s="229" t="s">
        <v>1</v>
      </c>
      <c r="N321" s="230" t="s">
        <v>39</v>
      </c>
      <c r="O321" s="77"/>
      <c r="P321" s="212">
        <f>O321*H321</f>
        <v>0</v>
      </c>
      <c r="Q321" s="212">
        <v>0</v>
      </c>
      <c r="R321" s="212">
        <f>Q321*H321</f>
        <v>0</v>
      </c>
      <c r="S321" s="212">
        <v>0</v>
      </c>
      <c r="T321" s="213">
        <f>S321*H321</f>
        <v>0</v>
      </c>
      <c r="AR321" s="15" t="s">
        <v>408</v>
      </c>
      <c r="AT321" s="15" t="s">
        <v>178</v>
      </c>
      <c r="AU321" s="15" t="s">
        <v>133</v>
      </c>
      <c r="AY321" s="15" t="s">
        <v>130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5" t="s">
        <v>76</v>
      </c>
      <c r="BK321" s="214">
        <f>ROUND(I321*H321,2)</f>
        <v>0</v>
      </c>
      <c r="BL321" s="15" t="s">
        <v>397</v>
      </c>
      <c r="BM321" s="15" t="s">
        <v>2092</v>
      </c>
    </row>
    <row r="322" spans="2:47" s="1" customFormat="1" ht="12">
      <c r="B322" s="36"/>
      <c r="C322" s="37"/>
      <c r="D322" s="215" t="s">
        <v>141</v>
      </c>
      <c r="E322" s="37"/>
      <c r="F322" s="216" t="s">
        <v>2091</v>
      </c>
      <c r="G322" s="37"/>
      <c r="H322" s="37"/>
      <c r="I322" s="129"/>
      <c r="J322" s="37"/>
      <c r="K322" s="37"/>
      <c r="L322" s="41"/>
      <c r="M322" s="217"/>
      <c r="N322" s="77"/>
      <c r="O322" s="77"/>
      <c r="P322" s="77"/>
      <c r="Q322" s="77"/>
      <c r="R322" s="77"/>
      <c r="S322" s="77"/>
      <c r="T322" s="78"/>
      <c r="AT322" s="15" t="s">
        <v>141</v>
      </c>
      <c r="AU322" s="15" t="s">
        <v>133</v>
      </c>
    </row>
    <row r="323" spans="2:65" s="1" customFormat="1" ht="16.5" customHeight="1">
      <c r="B323" s="36"/>
      <c r="C323" s="203" t="s">
        <v>1273</v>
      </c>
      <c r="D323" s="203" t="s">
        <v>134</v>
      </c>
      <c r="E323" s="204" t="s">
        <v>2093</v>
      </c>
      <c r="F323" s="205" t="s">
        <v>2041</v>
      </c>
      <c r="G323" s="206" t="s">
        <v>186</v>
      </c>
      <c r="H323" s="207">
        <v>40</v>
      </c>
      <c r="I323" s="208"/>
      <c r="J323" s="209">
        <f>ROUND(I323*H323,2)</f>
        <v>0</v>
      </c>
      <c r="K323" s="205" t="s">
        <v>1</v>
      </c>
      <c r="L323" s="41"/>
      <c r="M323" s="210" t="s">
        <v>1</v>
      </c>
      <c r="N323" s="211" t="s">
        <v>39</v>
      </c>
      <c r="O323" s="77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5" t="s">
        <v>397</v>
      </c>
      <c r="AT323" s="15" t="s">
        <v>134</v>
      </c>
      <c r="AU323" s="15" t="s">
        <v>133</v>
      </c>
      <c r="AY323" s="15" t="s">
        <v>130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5" t="s">
        <v>76</v>
      </c>
      <c r="BK323" s="214">
        <f>ROUND(I323*H323,2)</f>
        <v>0</v>
      </c>
      <c r="BL323" s="15" t="s">
        <v>397</v>
      </c>
      <c r="BM323" s="15" t="s">
        <v>2094</v>
      </c>
    </row>
    <row r="324" spans="2:47" s="1" customFormat="1" ht="12">
      <c r="B324" s="36"/>
      <c r="C324" s="37"/>
      <c r="D324" s="215" t="s">
        <v>141</v>
      </c>
      <c r="E324" s="37"/>
      <c r="F324" s="216" t="s">
        <v>2041</v>
      </c>
      <c r="G324" s="37"/>
      <c r="H324" s="37"/>
      <c r="I324" s="129"/>
      <c r="J324" s="37"/>
      <c r="K324" s="37"/>
      <c r="L324" s="41"/>
      <c r="M324" s="217"/>
      <c r="N324" s="77"/>
      <c r="O324" s="77"/>
      <c r="P324" s="77"/>
      <c r="Q324" s="77"/>
      <c r="R324" s="77"/>
      <c r="S324" s="77"/>
      <c r="T324" s="78"/>
      <c r="AT324" s="15" t="s">
        <v>141</v>
      </c>
      <c r="AU324" s="15" t="s">
        <v>133</v>
      </c>
    </row>
    <row r="325" spans="2:65" s="1" customFormat="1" ht="22.5" customHeight="1">
      <c r="B325" s="36"/>
      <c r="C325" s="221" t="s">
        <v>2095</v>
      </c>
      <c r="D325" s="221" t="s">
        <v>178</v>
      </c>
      <c r="E325" s="222" t="s">
        <v>2096</v>
      </c>
      <c r="F325" s="223" t="s">
        <v>2044</v>
      </c>
      <c r="G325" s="224" t="s">
        <v>186</v>
      </c>
      <c r="H325" s="225">
        <v>40</v>
      </c>
      <c r="I325" s="226"/>
      <c r="J325" s="227">
        <f>ROUND(I325*H325,2)</f>
        <v>0</v>
      </c>
      <c r="K325" s="223" t="s">
        <v>1</v>
      </c>
      <c r="L325" s="228"/>
      <c r="M325" s="229" t="s">
        <v>1</v>
      </c>
      <c r="N325" s="230" t="s">
        <v>39</v>
      </c>
      <c r="O325" s="77"/>
      <c r="P325" s="212">
        <f>O325*H325</f>
        <v>0</v>
      </c>
      <c r="Q325" s="212">
        <v>0</v>
      </c>
      <c r="R325" s="212">
        <f>Q325*H325</f>
        <v>0</v>
      </c>
      <c r="S325" s="212">
        <v>0</v>
      </c>
      <c r="T325" s="213">
        <f>S325*H325</f>
        <v>0</v>
      </c>
      <c r="AR325" s="15" t="s">
        <v>408</v>
      </c>
      <c r="AT325" s="15" t="s">
        <v>178</v>
      </c>
      <c r="AU325" s="15" t="s">
        <v>133</v>
      </c>
      <c r="AY325" s="15" t="s">
        <v>130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5" t="s">
        <v>76</v>
      </c>
      <c r="BK325" s="214">
        <f>ROUND(I325*H325,2)</f>
        <v>0</v>
      </c>
      <c r="BL325" s="15" t="s">
        <v>397</v>
      </c>
      <c r="BM325" s="15" t="s">
        <v>2097</v>
      </c>
    </row>
    <row r="326" spans="2:47" s="1" customFormat="1" ht="12">
      <c r="B326" s="36"/>
      <c r="C326" s="37"/>
      <c r="D326" s="215" t="s">
        <v>141</v>
      </c>
      <c r="E326" s="37"/>
      <c r="F326" s="216" t="s">
        <v>2098</v>
      </c>
      <c r="G326" s="37"/>
      <c r="H326" s="37"/>
      <c r="I326" s="129"/>
      <c r="J326" s="37"/>
      <c r="K326" s="37"/>
      <c r="L326" s="41"/>
      <c r="M326" s="217"/>
      <c r="N326" s="77"/>
      <c r="O326" s="77"/>
      <c r="P326" s="77"/>
      <c r="Q326" s="77"/>
      <c r="R326" s="77"/>
      <c r="S326" s="77"/>
      <c r="T326" s="78"/>
      <c r="AT326" s="15" t="s">
        <v>141</v>
      </c>
      <c r="AU326" s="15" t="s">
        <v>133</v>
      </c>
    </row>
    <row r="327" spans="2:65" s="1" customFormat="1" ht="16.5" customHeight="1">
      <c r="B327" s="36"/>
      <c r="C327" s="203" t="s">
        <v>2099</v>
      </c>
      <c r="D327" s="203" t="s">
        <v>134</v>
      </c>
      <c r="E327" s="204" t="s">
        <v>2100</v>
      </c>
      <c r="F327" s="205" t="s">
        <v>2101</v>
      </c>
      <c r="G327" s="206" t="s">
        <v>145</v>
      </c>
      <c r="H327" s="207">
        <v>1</v>
      </c>
      <c r="I327" s="208"/>
      <c r="J327" s="209">
        <f>ROUND(I327*H327,2)</f>
        <v>0</v>
      </c>
      <c r="K327" s="205" t="s">
        <v>1</v>
      </c>
      <c r="L327" s="41"/>
      <c r="M327" s="210" t="s">
        <v>1</v>
      </c>
      <c r="N327" s="211" t="s">
        <v>39</v>
      </c>
      <c r="O327" s="77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15" t="s">
        <v>397</v>
      </c>
      <c r="AT327" s="15" t="s">
        <v>134</v>
      </c>
      <c r="AU327" s="15" t="s">
        <v>133</v>
      </c>
      <c r="AY327" s="15" t="s">
        <v>130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76</v>
      </c>
      <c r="BK327" s="214">
        <f>ROUND(I327*H327,2)</f>
        <v>0</v>
      </c>
      <c r="BL327" s="15" t="s">
        <v>397</v>
      </c>
      <c r="BM327" s="15" t="s">
        <v>2102</v>
      </c>
    </row>
    <row r="328" spans="2:47" s="1" customFormat="1" ht="12">
      <c r="B328" s="36"/>
      <c r="C328" s="37"/>
      <c r="D328" s="215" t="s">
        <v>141</v>
      </c>
      <c r="E328" s="37"/>
      <c r="F328" s="216" t="s">
        <v>2101</v>
      </c>
      <c r="G328" s="37"/>
      <c r="H328" s="37"/>
      <c r="I328" s="129"/>
      <c r="J328" s="37"/>
      <c r="K328" s="37"/>
      <c r="L328" s="41"/>
      <c r="M328" s="217"/>
      <c r="N328" s="77"/>
      <c r="O328" s="77"/>
      <c r="P328" s="77"/>
      <c r="Q328" s="77"/>
      <c r="R328" s="77"/>
      <c r="S328" s="77"/>
      <c r="T328" s="78"/>
      <c r="AT328" s="15" t="s">
        <v>141</v>
      </c>
      <c r="AU328" s="15" t="s">
        <v>133</v>
      </c>
    </row>
    <row r="329" spans="2:65" s="1" customFormat="1" ht="16.5" customHeight="1">
      <c r="B329" s="36"/>
      <c r="C329" s="203" t="s">
        <v>2103</v>
      </c>
      <c r="D329" s="203" t="s">
        <v>134</v>
      </c>
      <c r="E329" s="204" t="s">
        <v>2104</v>
      </c>
      <c r="F329" s="205" t="s">
        <v>2105</v>
      </c>
      <c r="G329" s="206" t="s">
        <v>145</v>
      </c>
      <c r="H329" s="207">
        <v>1</v>
      </c>
      <c r="I329" s="208"/>
      <c r="J329" s="209">
        <f>ROUND(I329*H329,2)</f>
        <v>0</v>
      </c>
      <c r="K329" s="205" t="s">
        <v>1</v>
      </c>
      <c r="L329" s="41"/>
      <c r="M329" s="210" t="s">
        <v>1</v>
      </c>
      <c r="N329" s="211" t="s">
        <v>39</v>
      </c>
      <c r="O329" s="77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5" t="s">
        <v>397</v>
      </c>
      <c r="AT329" s="15" t="s">
        <v>134</v>
      </c>
      <c r="AU329" s="15" t="s">
        <v>133</v>
      </c>
      <c r="AY329" s="15" t="s">
        <v>130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5" t="s">
        <v>76</v>
      </c>
      <c r="BK329" s="214">
        <f>ROUND(I329*H329,2)</f>
        <v>0</v>
      </c>
      <c r="BL329" s="15" t="s">
        <v>397</v>
      </c>
      <c r="BM329" s="15" t="s">
        <v>2106</v>
      </c>
    </row>
    <row r="330" spans="2:47" s="1" customFormat="1" ht="12">
      <c r="B330" s="36"/>
      <c r="C330" s="37"/>
      <c r="D330" s="215" t="s">
        <v>141</v>
      </c>
      <c r="E330" s="37"/>
      <c r="F330" s="216" t="s">
        <v>2105</v>
      </c>
      <c r="G330" s="37"/>
      <c r="H330" s="37"/>
      <c r="I330" s="129"/>
      <c r="J330" s="37"/>
      <c r="K330" s="37"/>
      <c r="L330" s="41"/>
      <c r="M330" s="217"/>
      <c r="N330" s="77"/>
      <c r="O330" s="77"/>
      <c r="P330" s="77"/>
      <c r="Q330" s="77"/>
      <c r="R330" s="77"/>
      <c r="S330" s="77"/>
      <c r="T330" s="78"/>
      <c r="AT330" s="15" t="s">
        <v>141</v>
      </c>
      <c r="AU330" s="15" t="s">
        <v>133</v>
      </c>
    </row>
    <row r="331" spans="2:63" s="10" customFormat="1" ht="20.85" customHeight="1">
      <c r="B331" s="187"/>
      <c r="C331" s="188"/>
      <c r="D331" s="189" t="s">
        <v>67</v>
      </c>
      <c r="E331" s="201" t="s">
        <v>1703</v>
      </c>
      <c r="F331" s="201" t="s">
        <v>2107</v>
      </c>
      <c r="G331" s="188"/>
      <c r="H331" s="188"/>
      <c r="I331" s="191"/>
      <c r="J331" s="202">
        <f>BK331</f>
        <v>0</v>
      </c>
      <c r="K331" s="188"/>
      <c r="L331" s="193"/>
      <c r="M331" s="194"/>
      <c r="N331" s="195"/>
      <c r="O331" s="195"/>
      <c r="P331" s="196">
        <f>SUM(P332:P339)</f>
        <v>0</v>
      </c>
      <c r="Q331" s="195"/>
      <c r="R331" s="196">
        <f>SUM(R332:R339)</f>
        <v>0</v>
      </c>
      <c r="S331" s="195"/>
      <c r="T331" s="197">
        <f>SUM(T332:T339)</f>
        <v>0</v>
      </c>
      <c r="AR331" s="198" t="s">
        <v>76</v>
      </c>
      <c r="AT331" s="199" t="s">
        <v>67</v>
      </c>
      <c r="AU331" s="199" t="s">
        <v>78</v>
      </c>
      <c r="AY331" s="198" t="s">
        <v>130</v>
      </c>
      <c r="BK331" s="200">
        <f>SUM(BK332:BK339)</f>
        <v>0</v>
      </c>
    </row>
    <row r="332" spans="2:65" s="1" customFormat="1" ht="16.5" customHeight="1">
      <c r="B332" s="36"/>
      <c r="C332" s="203" t="s">
        <v>2108</v>
      </c>
      <c r="D332" s="203" t="s">
        <v>134</v>
      </c>
      <c r="E332" s="204" t="s">
        <v>2109</v>
      </c>
      <c r="F332" s="205" t="s">
        <v>2110</v>
      </c>
      <c r="G332" s="206" t="s">
        <v>145</v>
      </c>
      <c r="H332" s="207">
        <v>3</v>
      </c>
      <c r="I332" s="208"/>
      <c r="J332" s="209">
        <f>ROUND(I332*H332,2)</f>
        <v>0</v>
      </c>
      <c r="K332" s="205" t="s">
        <v>1</v>
      </c>
      <c r="L332" s="41"/>
      <c r="M332" s="210" t="s">
        <v>1</v>
      </c>
      <c r="N332" s="211" t="s">
        <v>39</v>
      </c>
      <c r="O332" s="77"/>
      <c r="P332" s="212">
        <f>O332*H332</f>
        <v>0</v>
      </c>
      <c r="Q332" s="212">
        <v>0</v>
      </c>
      <c r="R332" s="212">
        <f>Q332*H332</f>
        <v>0</v>
      </c>
      <c r="S332" s="212">
        <v>0</v>
      </c>
      <c r="T332" s="213">
        <f>S332*H332</f>
        <v>0</v>
      </c>
      <c r="AR332" s="15" t="s">
        <v>397</v>
      </c>
      <c r="AT332" s="15" t="s">
        <v>134</v>
      </c>
      <c r="AU332" s="15" t="s">
        <v>133</v>
      </c>
      <c r="AY332" s="15" t="s">
        <v>130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5" t="s">
        <v>76</v>
      </c>
      <c r="BK332" s="214">
        <f>ROUND(I332*H332,2)</f>
        <v>0</v>
      </c>
      <c r="BL332" s="15" t="s">
        <v>397</v>
      </c>
      <c r="BM332" s="15" t="s">
        <v>2111</v>
      </c>
    </row>
    <row r="333" spans="2:47" s="1" customFormat="1" ht="12">
      <c r="B333" s="36"/>
      <c r="C333" s="37"/>
      <c r="D333" s="215" t="s">
        <v>141</v>
      </c>
      <c r="E333" s="37"/>
      <c r="F333" s="216" t="s">
        <v>2110</v>
      </c>
      <c r="G333" s="37"/>
      <c r="H333" s="37"/>
      <c r="I333" s="129"/>
      <c r="J333" s="37"/>
      <c r="K333" s="37"/>
      <c r="L333" s="41"/>
      <c r="M333" s="217"/>
      <c r="N333" s="77"/>
      <c r="O333" s="77"/>
      <c r="P333" s="77"/>
      <c r="Q333" s="77"/>
      <c r="R333" s="77"/>
      <c r="S333" s="77"/>
      <c r="T333" s="78"/>
      <c r="AT333" s="15" t="s">
        <v>141</v>
      </c>
      <c r="AU333" s="15" t="s">
        <v>133</v>
      </c>
    </row>
    <row r="334" spans="2:65" s="1" customFormat="1" ht="22.5" customHeight="1">
      <c r="B334" s="36"/>
      <c r="C334" s="221" t="s">
        <v>2112</v>
      </c>
      <c r="D334" s="221" t="s">
        <v>178</v>
      </c>
      <c r="E334" s="222" t="s">
        <v>2113</v>
      </c>
      <c r="F334" s="223" t="s">
        <v>2114</v>
      </c>
      <c r="G334" s="224" t="s">
        <v>145</v>
      </c>
      <c r="H334" s="225">
        <v>3</v>
      </c>
      <c r="I334" s="226"/>
      <c r="J334" s="227">
        <f>ROUND(I334*H334,2)</f>
        <v>0</v>
      </c>
      <c r="K334" s="223" t="s">
        <v>1</v>
      </c>
      <c r="L334" s="228"/>
      <c r="M334" s="229" t="s">
        <v>1</v>
      </c>
      <c r="N334" s="230" t="s">
        <v>39</v>
      </c>
      <c r="O334" s="77"/>
      <c r="P334" s="212">
        <f>O334*H334</f>
        <v>0</v>
      </c>
      <c r="Q334" s="212">
        <v>0</v>
      </c>
      <c r="R334" s="212">
        <f>Q334*H334</f>
        <v>0</v>
      </c>
      <c r="S334" s="212">
        <v>0</v>
      </c>
      <c r="T334" s="213">
        <f>S334*H334</f>
        <v>0</v>
      </c>
      <c r="AR334" s="15" t="s">
        <v>408</v>
      </c>
      <c r="AT334" s="15" t="s">
        <v>178</v>
      </c>
      <c r="AU334" s="15" t="s">
        <v>133</v>
      </c>
      <c r="AY334" s="15" t="s">
        <v>130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15" t="s">
        <v>76</v>
      </c>
      <c r="BK334" s="214">
        <f>ROUND(I334*H334,2)</f>
        <v>0</v>
      </c>
      <c r="BL334" s="15" t="s">
        <v>397</v>
      </c>
      <c r="BM334" s="15" t="s">
        <v>2115</v>
      </c>
    </row>
    <row r="335" spans="2:47" s="1" customFormat="1" ht="12">
      <c r="B335" s="36"/>
      <c r="C335" s="37"/>
      <c r="D335" s="215" t="s">
        <v>141</v>
      </c>
      <c r="E335" s="37"/>
      <c r="F335" s="216" t="s">
        <v>2114</v>
      </c>
      <c r="G335" s="37"/>
      <c r="H335" s="37"/>
      <c r="I335" s="129"/>
      <c r="J335" s="37"/>
      <c r="K335" s="37"/>
      <c r="L335" s="41"/>
      <c r="M335" s="217"/>
      <c r="N335" s="77"/>
      <c r="O335" s="77"/>
      <c r="P335" s="77"/>
      <c r="Q335" s="77"/>
      <c r="R335" s="77"/>
      <c r="S335" s="77"/>
      <c r="T335" s="78"/>
      <c r="AT335" s="15" t="s">
        <v>141</v>
      </c>
      <c r="AU335" s="15" t="s">
        <v>133</v>
      </c>
    </row>
    <row r="336" spans="2:65" s="1" customFormat="1" ht="16.5" customHeight="1">
      <c r="B336" s="36"/>
      <c r="C336" s="203" t="s">
        <v>2116</v>
      </c>
      <c r="D336" s="203" t="s">
        <v>134</v>
      </c>
      <c r="E336" s="204" t="s">
        <v>2117</v>
      </c>
      <c r="F336" s="205" t="s">
        <v>2041</v>
      </c>
      <c r="G336" s="206" t="s">
        <v>186</v>
      </c>
      <c r="H336" s="207">
        <v>14</v>
      </c>
      <c r="I336" s="208"/>
      <c r="J336" s="209">
        <f>ROUND(I336*H336,2)</f>
        <v>0</v>
      </c>
      <c r="K336" s="205" t="s">
        <v>1</v>
      </c>
      <c r="L336" s="41"/>
      <c r="M336" s="210" t="s">
        <v>1</v>
      </c>
      <c r="N336" s="211" t="s">
        <v>39</v>
      </c>
      <c r="O336" s="77"/>
      <c r="P336" s="212">
        <f>O336*H336</f>
        <v>0</v>
      </c>
      <c r="Q336" s="212">
        <v>0</v>
      </c>
      <c r="R336" s="212">
        <f>Q336*H336</f>
        <v>0</v>
      </c>
      <c r="S336" s="212">
        <v>0</v>
      </c>
      <c r="T336" s="213">
        <f>S336*H336</f>
        <v>0</v>
      </c>
      <c r="AR336" s="15" t="s">
        <v>397</v>
      </c>
      <c r="AT336" s="15" t="s">
        <v>134</v>
      </c>
      <c r="AU336" s="15" t="s">
        <v>133</v>
      </c>
      <c r="AY336" s="15" t="s">
        <v>130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15" t="s">
        <v>76</v>
      </c>
      <c r="BK336" s="214">
        <f>ROUND(I336*H336,2)</f>
        <v>0</v>
      </c>
      <c r="BL336" s="15" t="s">
        <v>397</v>
      </c>
      <c r="BM336" s="15" t="s">
        <v>2118</v>
      </c>
    </row>
    <row r="337" spans="2:47" s="1" customFormat="1" ht="12">
      <c r="B337" s="36"/>
      <c r="C337" s="37"/>
      <c r="D337" s="215" t="s">
        <v>141</v>
      </c>
      <c r="E337" s="37"/>
      <c r="F337" s="216" t="s">
        <v>2041</v>
      </c>
      <c r="G337" s="37"/>
      <c r="H337" s="37"/>
      <c r="I337" s="129"/>
      <c r="J337" s="37"/>
      <c r="K337" s="37"/>
      <c r="L337" s="41"/>
      <c r="M337" s="217"/>
      <c r="N337" s="77"/>
      <c r="O337" s="77"/>
      <c r="P337" s="77"/>
      <c r="Q337" s="77"/>
      <c r="R337" s="77"/>
      <c r="S337" s="77"/>
      <c r="T337" s="78"/>
      <c r="AT337" s="15" t="s">
        <v>141</v>
      </c>
      <c r="AU337" s="15" t="s">
        <v>133</v>
      </c>
    </row>
    <row r="338" spans="2:65" s="1" customFormat="1" ht="22.5" customHeight="1">
      <c r="B338" s="36"/>
      <c r="C338" s="221" t="s">
        <v>2119</v>
      </c>
      <c r="D338" s="221" t="s">
        <v>178</v>
      </c>
      <c r="E338" s="222" t="s">
        <v>2120</v>
      </c>
      <c r="F338" s="223" t="s">
        <v>2044</v>
      </c>
      <c r="G338" s="224" t="s">
        <v>186</v>
      </c>
      <c r="H338" s="225">
        <v>14</v>
      </c>
      <c r="I338" s="226"/>
      <c r="J338" s="227">
        <f>ROUND(I338*H338,2)</f>
        <v>0</v>
      </c>
      <c r="K338" s="223" t="s">
        <v>1</v>
      </c>
      <c r="L338" s="228"/>
      <c r="M338" s="229" t="s">
        <v>1</v>
      </c>
      <c r="N338" s="230" t="s">
        <v>39</v>
      </c>
      <c r="O338" s="77"/>
      <c r="P338" s="212">
        <f>O338*H338</f>
        <v>0</v>
      </c>
      <c r="Q338" s="212">
        <v>0</v>
      </c>
      <c r="R338" s="212">
        <f>Q338*H338</f>
        <v>0</v>
      </c>
      <c r="S338" s="212">
        <v>0</v>
      </c>
      <c r="T338" s="213">
        <f>S338*H338</f>
        <v>0</v>
      </c>
      <c r="AR338" s="15" t="s">
        <v>408</v>
      </c>
      <c r="AT338" s="15" t="s">
        <v>178</v>
      </c>
      <c r="AU338" s="15" t="s">
        <v>133</v>
      </c>
      <c r="AY338" s="15" t="s">
        <v>130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15" t="s">
        <v>76</v>
      </c>
      <c r="BK338" s="214">
        <f>ROUND(I338*H338,2)</f>
        <v>0</v>
      </c>
      <c r="BL338" s="15" t="s">
        <v>397</v>
      </c>
      <c r="BM338" s="15" t="s">
        <v>2121</v>
      </c>
    </row>
    <row r="339" spans="2:47" s="1" customFormat="1" ht="12">
      <c r="B339" s="36"/>
      <c r="C339" s="37"/>
      <c r="D339" s="215" t="s">
        <v>141</v>
      </c>
      <c r="E339" s="37"/>
      <c r="F339" s="216" t="s">
        <v>2122</v>
      </c>
      <c r="G339" s="37"/>
      <c r="H339" s="37"/>
      <c r="I339" s="129"/>
      <c r="J339" s="37"/>
      <c r="K339" s="37"/>
      <c r="L339" s="41"/>
      <c r="M339" s="217"/>
      <c r="N339" s="77"/>
      <c r="O339" s="77"/>
      <c r="P339" s="77"/>
      <c r="Q339" s="77"/>
      <c r="R339" s="77"/>
      <c r="S339" s="77"/>
      <c r="T339" s="78"/>
      <c r="AT339" s="15" t="s">
        <v>141</v>
      </c>
      <c r="AU339" s="15" t="s">
        <v>133</v>
      </c>
    </row>
    <row r="340" spans="2:63" s="10" customFormat="1" ht="20.85" customHeight="1">
      <c r="B340" s="187"/>
      <c r="C340" s="188"/>
      <c r="D340" s="189" t="s">
        <v>67</v>
      </c>
      <c r="E340" s="201" t="s">
        <v>2123</v>
      </c>
      <c r="F340" s="201" t="s">
        <v>2124</v>
      </c>
      <c r="G340" s="188"/>
      <c r="H340" s="188"/>
      <c r="I340" s="191"/>
      <c r="J340" s="202">
        <f>BK340</f>
        <v>0</v>
      </c>
      <c r="K340" s="188"/>
      <c r="L340" s="193"/>
      <c r="M340" s="194"/>
      <c r="N340" s="195"/>
      <c r="O340" s="195"/>
      <c r="P340" s="196">
        <f>SUM(P341:P348)</f>
        <v>0</v>
      </c>
      <c r="Q340" s="195"/>
      <c r="R340" s="196">
        <f>SUM(R341:R348)</f>
        <v>0</v>
      </c>
      <c r="S340" s="195"/>
      <c r="T340" s="197">
        <f>SUM(T341:T348)</f>
        <v>0</v>
      </c>
      <c r="AR340" s="198" t="s">
        <v>76</v>
      </c>
      <c r="AT340" s="199" t="s">
        <v>67</v>
      </c>
      <c r="AU340" s="199" t="s">
        <v>78</v>
      </c>
      <c r="AY340" s="198" t="s">
        <v>130</v>
      </c>
      <c r="BK340" s="200">
        <f>SUM(BK341:BK348)</f>
        <v>0</v>
      </c>
    </row>
    <row r="341" spans="2:65" s="1" customFormat="1" ht="16.5" customHeight="1">
      <c r="B341" s="36"/>
      <c r="C341" s="203" t="s">
        <v>2125</v>
      </c>
      <c r="D341" s="203" t="s">
        <v>134</v>
      </c>
      <c r="E341" s="204" t="s">
        <v>2126</v>
      </c>
      <c r="F341" s="205" t="s">
        <v>2127</v>
      </c>
      <c r="G341" s="206" t="s">
        <v>145</v>
      </c>
      <c r="H341" s="207">
        <v>6</v>
      </c>
      <c r="I341" s="208"/>
      <c r="J341" s="209">
        <f>ROUND(I341*H341,2)</f>
        <v>0</v>
      </c>
      <c r="K341" s="205" t="s">
        <v>1</v>
      </c>
      <c r="L341" s="41"/>
      <c r="M341" s="210" t="s">
        <v>1</v>
      </c>
      <c r="N341" s="211" t="s">
        <v>39</v>
      </c>
      <c r="O341" s="77"/>
      <c r="P341" s="212">
        <f>O341*H341</f>
        <v>0</v>
      </c>
      <c r="Q341" s="212">
        <v>0</v>
      </c>
      <c r="R341" s="212">
        <f>Q341*H341</f>
        <v>0</v>
      </c>
      <c r="S341" s="212">
        <v>0</v>
      </c>
      <c r="T341" s="213">
        <f>S341*H341</f>
        <v>0</v>
      </c>
      <c r="AR341" s="15" t="s">
        <v>397</v>
      </c>
      <c r="AT341" s="15" t="s">
        <v>134</v>
      </c>
      <c r="AU341" s="15" t="s">
        <v>133</v>
      </c>
      <c r="AY341" s="15" t="s">
        <v>130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5" t="s">
        <v>76</v>
      </c>
      <c r="BK341" s="214">
        <f>ROUND(I341*H341,2)</f>
        <v>0</v>
      </c>
      <c r="BL341" s="15" t="s">
        <v>397</v>
      </c>
      <c r="BM341" s="15" t="s">
        <v>2128</v>
      </c>
    </row>
    <row r="342" spans="2:47" s="1" customFormat="1" ht="12">
      <c r="B342" s="36"/>
      <c r="C342" s="37"/>
      <c r="D342" s="215" t="s">
        <v>141</v>
      </c>
      <c r="E342" s="37"/>
      <c r="F342" s="216" t="s">
        <v>2127</v>
      </c>
      <c r="G342" s="37"/>
      <c r="H342" s="37"/>
      <c r="I342" s="129"/>
      <c r="J342" s="37"/>
      <c r="K342" s="37"/>
      <c r="L342" s="41"/>
      <c r="M342" s="217"/>
      <c r="N342" s="77"/>
      <c r="O342" s="77"/>
      <c r="P342" s="77"/>
      <c r="Q342" s="77"/>
      <c r="R342" s="77"/>
      <c r="S342" s="77"/>
      <c r="T342" s="78"/>
      <c r="AT342" s="15" t="s">
        <v>141</v>
      </c>
      <c r="AU342" s="15" t="s">
        <v>133</v>
      </c>
    </row>
    <row r="343" spans="2:65" s="1" customFormat="1" ht="22.5" customHeight="1">
      <c r="B343" s="36"/>
      <c r="C343" s="221" t="s">
        <v>2129</v>
      </c>
      <c r="D343" s="221" t="s">
        <v>178</v>
      </c>
      <c r="E343" s="222" t="s">
        <v>2130</v>
      </c>
      <c r="F343" s="223" t="s">
        <v>2131</v>
      </c>
      <c r="G343" s="224" t="s">
        <v>145</v>
      </c>
      <c r="H343" s="225">
        <v>6</v>
      </c>
      <c r="I343" s="226"/>
      <c r="J343" s="227">
        <f>ROUND(I343*H343,2)</f>
        <v>0</v>
      </c>
      <c r="K343" s="223" t="s">
        <v>1</v>
      </c>
      <c r="L343" s="228"/>
      <c r="M343" s="229" t="s">
        <v>1</v>
      </c>
      <c r="N343" s="230" t="s">
        <v>39</v>
      </c>
      <c r="O343" s="77"/>
      <c r="P343" s="212">
        <f>O343*H343</f>
        <v>0</v>
      </c>
      <c r="Q343" s="212">
        <v>0</v>
      </c>
      <c r="R343" s="212">
        <f>Q343*H343</f>
        <v>0</v>
      </c>
      <c r="S343" s="212">
        <v>0</v>
      </c>
      <c r="T343" s="213">
        <f>S343*H343</f>
        <v>0</v>
      </c>
      <c r="AR343" s="15" t="s">
        <v>408</v>
      </c>
      <c r="AT343" s="15" t="s">
        <v>178</v>
      </c>
      <c r="AU343" s="15" t="s">
        <v>133</v>
      </c>
      <c r="AY343" s="15" t="s">
        <v>130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5" t="s">
        <v>76</v>
      </c>
      <c r="BK343" s="214">
        <f>ROUND(I343*H343,2)</f>
        <v>0</v>
      </c>
      <c r="BL343" s="15" t="s">
        <v>397</v>
      </c>
      <c r="BM343" s="15" t="s">
        <v>2132</v>
      </c>
    </row>
    <row r="344" spans="2:47" s="1" customFormat="1" ht="12">
      <c r="B344" s="36"/>
      <c r="C344" s="37"/>
      <c r="D344" s="215" t="s">
        <v>141</v>
      </c>
      <c r="E344" s="37"/>
      <c r="F344" s="216" t="s">
        <v>2131</v>
      </c>
      <c r="G344" s="37"/>
      <c r="H344" s="37"/>
      <c r="I344" s="129"/>
      <c r="J344" s="37"/>
      <c r="K344" s="37"/>
      <c r="L344" s="41"/>
      <c r="M344" s="217"/>
      <c r="N344" s="77"/>
      <c r="O344" s="77"/>
      <c r="P344" s="77"/>
      <c r="Q344" s="77"/>
      <c r="R344" s="77"/>
      <c r="S344" s="77"/>
      <c r="T344" s="78"/>
      <c r="AT344" s="15" t="s">
        <v>141</v>
      </c>
      <c r="AU344" s="15" t="s">
        <v>133</v>
      </c>
    </row>
    <row r="345" spans="2:65" s="1" customFormat="1" ht="16.5" customHeight="1">
      <c r="B345" s="36"/>
      <c r="C345" s="203" t="s">
        <v>2133</v>
      </c>
      <c r="D345" s="203" t="s">
        <v>134</v>
      </c>
      <c r="E345" s="204" t="s">
        <v>2134</v>
      </c>
      <c r="F345" s="205" t="s">
        <v>2041</v>
      </c>
      <c r="G345" s="206" t="s">
        <v>186</v>
      </c>
      <c r="H345" s="207">
        <v>17</v>
      </c>
      <c r="I345" s="208"/>
      <c r="J345" s="209">
        <f>ROUND(I345*H345,2)</f>
        <v>0</v>
      </c>
      <c r="K345" s="205" t="s">
        <v>1</v>
      </c>
      <c r="L345" s="41"/>
      <c r="M345" s="210" t="s">
        <v>1</v>
      </c>
      <c r="N345" s="211" t="s">
        <v>39</v>
      </c>
      <c r="O345" s="77"/>
      <c r="P345" s="212">
        <f>O345*H345</f>
        <v>0</v>
      </c>
      <c r="Q345" s="212">
        <v>0</v>
      </c>
      <c r="R345" s="212">
        <f>Q345*H345</f>
        <v>0</v>
      </c>
      <c r="S345" s="212">
        <v>0</v>
      </c>
      <c r="T345" s="213">
        <f>S345*H345</f>
        <v>0</v>
      </c>
      <c r="AR345" s="15" t="s">
        <v>397</v>
      </c>
      <c r="AT345" s="15" t="s">
        <v>134</v>
      </c>
      <c r="AU345" s="15" t="s">
        <v>133</v>
      </c>
      <c r="AY345" s="15" t="s">
        <v>130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5" t="s">
        <v>76</v>
      </c>
      <c r="BK345" s="214">
        <f>ROUND(I345*H345,2)</f>
        <v>0</v>
      </c>
      <c r="BL345" s="15" t="s">
        <v>397</v>
      </c>
      <c r="BM345" s="15" t="s">
        <v>2135</v>
      </c>
    </row>
    <row r="346" spans="2:47" s="1" customFormat="1" ht="12">
      <c r="B346" s="36"/>
      <c r="C346" s="37"/>
      <c r="D346" s="215" t="s">
        <v>141</v>
      </c>
      <c r="E346" s="37"/>
      <c r="F346" s="216" t="s">
        <v>2041</v>
      </c>
      <c r="G346" s="37"/>
      <c r="H346" s="37"/>
      <c r="I346" s="129"/>
      <c r="J346" s="37"/>
      <c r="K346" s="37"/>
      <c r="L346" s="41"/>
      <c r="M346" s="217"/>
      <c r="N346" s="77"/>
      <c r="O346" s="77"/>
      <c r="P346" s="77"/>
      <c r="Q346" s="77"/>
      <c r="R346" s="77"/>
      <c r="S346" s="77"/>
      <c r="T346" s="78"/>
      <c r="AT346" s="15" t="s">
        <v>141</v>
      </c>
      <c r="AU346" s="15" t="s">
        <v>133</v>
      </c>
    </row>
    <row r="347" spans="2:65" s="1" customFormat="1" ht="22.5" customHeight="1">
      <c r="B347" s="36"/>
      <c r="C347" s="221" t="s">
        <v>2136</v>
      </c>
      <c r="D347" s="221" t="s">
        <v>178</v>
      </c>
      <c r="E347" s="222" t="s">
        <v>2137</v>
      </c>
      <c r="F347" s="223" t="s">
        <v>2044</v>
      </c>
      <c r="G347" s="224" t="s">
        <v>186</v>
      </c>
      <c r="H347" s="225">
        <v>17</v>
      </c>
      <c r="I347" s="226"/>
      <c r="J347" s="227">
        <f>ROUND(I347*H347,2)</f>
        <v>0</v>
      </c>
      <c r="K347" s="223" t="s">
        <v>1</v>
      </c>
      <c r="L347" s="228"/>
      <c r="M347" s="229" t="s">
        <v>1</v>
      </c>
      <c r="N347" s="230" t="s">
        <v>39</v>
      </c>
      <c r="O347" s="77"/>
      <c r="P347" s="212">
        <f>O347*H347</f>
        <v>0</v>
      </c>
      <c r="Q347" s="212">
        <v>0</v>
      </c>
      <c r="R347" s="212">
        <f>Q347*H347</f>
        <v>0</v>
      </c>
      <c r="S347" s="212">
        <v>0</v>
      </c>
      <c r="T347" s="213">
        <f>S347*H347</f>
        <v>0</v>
      </c>
      <c r="AR347" s="15" t="s">
        <v>408</v>
      </c>
      <c r="AT347" s="15" t="s">
        <v>178</v>
      </c>
      <c r="AU347" s="15" t="s">
        <v>133</v>
      </c>
      <c r="AY347" s="15" t="s">
        <v>130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5" t="s">
        <v>76</v>
      </c>
      <c r="BK347" s="214">
        <f>ROUND(I347*H347,2)</f>
        <v>0</v>
      </c>
      <c r="BL347" s="15" t="s">
        <v>397</v>
      </c>
      <c r="BM347" s="15" t="s">
        <v>2138</v>
      </c>
    </row>
    <row r="348" spans="2:47" s="1" customFormat="1" ht="12">
      <c r="B348" s="36"/>
      <c r="C348" s="37"/>
      <c r="D348" s="215" t="s">
        <v>141</v>
      </c>
      <c r="E348" s="37"/>
      <c r="F348" s="216" t="s">
        <v>2139</v>
      </c>
      <c r="G348" s="37"/>
      <c r="H348" s="37"/>
      <c r="I348" s="129"/>
      <c r="J348" s="37"/>
      <c r="K348" s="37"/>
      <c r="L348" s="41"/>
      <c r="M348" s="217"/>
      <c r="N348" s="77"/>
      <c r="O348" s="77"/>
      <c r="P348" s="77"/>
      <c r="Q348" s="77"/>
      <c r="R348" s="77"/>
      <c r="S348" s="77"/>
      <c r="T348" s="78"/>
      <c r="AT348" s="15" t="s">
        <v>141</v>
      </c>
      <c r="AU348" s="15" t="s">
        <v>133</v>
      </c>
    </row>
    <row r="349" spans="2:63" s="10" customFormat="1" ht="20.85" customHeight="1">
      <c r="B349" s="187"/>
      <c r="C349" s="188"/>
      <c r="D349" s="189" t="s">
        <v>67</v>
      </c>
      <c r="E349" s="201" t="s">
        <v>2140</v>
      </c>
      <c r="F349" s="201" t="s">
        <v>2141</v>
      </c>
      <c r="G349" s="188"/>
      <c r="H349" s="188"/>
      <c r="I349" s="191"/>
      <c r="J349" s="202">
        <f>BK349</f>
        <v>0</v>
      </c>
      <c r="K349" s="188"/>
      <c r="L349" s="193"/>
      <c r="M349" s="194"/>
      <c r="N349" s="195"/>
      <c r="O349" s="195"/>
      <c r="P349" s="196">
        <f>SUM(P350:P367)</f>
        <v>0</v>
      </c>
      <c r="Q349" s="195"/>
      <c r="R349" s="196">
        <f>SUM(R350:R367)</f>
        <v>0</v>
      </c>
      <c r="S349" s="195"/>
      <c r="T349" s="197">
        <f>SUM(T350:T367)</f>
        <v>0</v>
      </c>
      <c r="AR349" s="198" t="s">
        <v>76</v>
      </c>
      <c r="AT349" s="199" t="s">
        <v>67</v>
      </c>
      <c r="AU349" s="199" t="s">
        <v>78</v>
      </c>
      <c r="AY349" s="198" t="s">
        <v>130</v>
      </c>
      <c r="BK349" s="200">
        <f>SUM(BK350:BK367)</f>
        <v>0</v>
      </c>
    </row>
    <row r="350" spans="2:65" s="1" customFormat="1" ht="16.5" customHeight="1">
      <c r="B350" s="36"/>
      <c r="C350" s="203" t="s">
        <v>2142</v>
      </c>
      <c r="D350" s="203" t="s">
        <v>134</v>
      </c>
      <c r="E350" s="204" t="s">
        <v>2143</v>
      </c>
      <c r="F350" s="205" t="s">
        <v>2144</v>
      </c>
      <c r="G350" s="206" t="s">
        <v>145</v>
      </c>
      <c r="H350" s="207">
        <v>1</v>
      </c>
      <c r="I350" s="208"/>
      <c r="J350" s="209">
        <f>ROUND(I350*H350,2)</f>
        <v>0</v>
      </c>
      <c r="K350" s="205" t="s">
        <v>1</v>
      </c>
      <c r="L350" s="41"/>
      <c r="M350" s="210" t="s">
        <v>1</v>
      </c>
      <c r="N350" s="211" t="s">
        <v>39</v>
      </c>
      <c r="O350" s="77"/>
      <c r="P350" s="212">
        <f>O350*H350</f>
        <v>0</v>
      </c>
      <c r="Q350" s="212">
        <v>0</v>
      </c>
      <c r="R350" s="212">
        <f>Q350*H350</f>
        <v>0</v>
      </c>
      <c r="S350" s="212">
        <v>0</v>
      </c>
      <c r="T350" s="213">
        <f>S350*H350</f>
        <v>0</v>
      </c>
      <c r="AR350" s="15" t="s">
        <v>397</v>
      </c>
      <c r="AT350" s="15" t="s">
        <v>134</v>
      </c>
      <c r="AU350" s="15" t="s">
        <v>133</v>
      </c>
      <c r="AY350" s="15" t="s">
        <v>130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5" t="s">
        <v>76</v>
      </c>
      <c r="BK350" s="214">
        <f>ROUND(I350*H350,2)</f>
        <v>0</v>
      </c>
      <c r="BL350" s="15" t="s">
        <v>397</v>
      </c>
      <c r="BM350" s="15" t="s">
        <v>2145</v>
      </c>
    </row>
    <row r="351" spans="2:47" s="1" customFormat="1" ht="12">
      <c r="B351" s="36"/>
      <c r="C351" s="37"/>
      <c r="D351" s="215" t="s">
        <v>141</v>
      </c>
      <c r="E351" s="37"/>
      <c r="F351" s="216" t="s">
        <v>2144</v>
      </c>
      <c r="G351" s="37"/>
      <c r="H351" s="37"/>
      <c r="I351" s="129"/>
      <c r="J351" s="37"/>
      <c r="K351" s="37"/>
      <c r="L351" s="41"/>
      <c r="M351" s="217"/>
      <c r="N351" s="77"/>
      <c r="O351" s="77"/>
      <c r="P351" s="77"/>
      <c r="Q351" s="77"/>
      <c r="R351" s="77"/>
      <c r="S351" s="77"/>
      <c r="T351" s="78"/>
      <c r="AT351" s="15" t="s">
        <v>141</v>
      </c>
      <c r="AU351" s="15" t="s">
        <v>133</v>
      </c>
    </row>
    <row r="352" spans="2:65" s="1" customFormat="1" ht="22.5" customHeight="1">
      <c r="B352" s="36"/>
      <c r="C352" s="221" t="s">
        <v>2146</v>
      </c>
      <c r="D352" s="221" t="s">
        <v>178</v>
      </c>
      <c r="E352" s="222" t="s">
        <v>2147</v>
      </c>
      <c r="F352" s="223" t="s">
        <v>2148</v>
      </c>
      <c r="G352" s="224" t="s">
        <v>145</v>
      </c>
      <c r="H352" s="225">
        <v>1</v>
      </c>
      <c r="I352" s="226"/>
      <c r="J352" s="227">
        <f>ROUND(I352*H352,2)</f>
        <v>0</v>
      </c>
      <c r="K352" s="223" t="s">
        <v>1</v>
      </c>
      <c r="L352" s="228"/>
      <c r="M352" s="229" t="s">
        <v>1</v>
      </c>
      <c r="N352" s="230" t="s">
        <v>39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408</v>
      </c>
      <c r="AT352" s="15" t="s">
        <v>178</v>
      </c>
      <c r="AU352" s="15" t="s">
        <v>133</v>
      </c>
      <c r="AY352" s="15" t="s">
        <v>130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76</v>
      </c>
      <c r="BK352" s="214">
        <f>ROUND(I352*H352,2)</f>
        <v>0</v>
      </c>
      <c r="BL352" s="15" t="s">
        <v>397</v>
      </c>
      <c r="BM352" s="15" t="s">
        <v>2149</v>
      </c>
    </row>
    <row r="353" spans="2:47" s="1" customFormat="1" ht="12">
      <c r="B353" s="36"/>
      <c r="C353" s="37"/>
      <c r="D353" s="215" t="s">
        <v>141</v>
      </c>
      <c r="E353" s="37"/>
      <c r="F353" s="216" t="s">
        <v>2148</v>
      </c>
      <c r="G353" s="37"/>
      <c r="H353" s="37"/>
      <c r="I353" s="129"/>
      <c r="J353" s="37"/>
      <c r="K353" s="37"/>
      <c r="L353" s="41"/>
      <c r="M353" s="217"/>
      <c r="N353" s="77"/>
      <c r="O353" s="77"/>
      <c r="P353" s="77"/>
      <c r="Q353" s="77"/>
      <c r="R353" s="77"/>
      <c r="S353" s="77"/>
      <c r="T353" s="78"/>
      <c r="AT353" s="15" t="s">
        <v>141</v>
      </c>
      <c r="AU353" s="15" t="s">
        <v>133</v>
      </c>
    </row>
    <row r="354" spans="2:65" s="1" customFormat="1" ht="16.5" customHeight="1">
      <c r="B354" s="36"/>
      <c r="C354" s="203" t="s">
        <v>2150</v>
      </c>
      <c r="D354" s="203" t="s">
        <v>134</v>
      </c>
      <c r="E354" s="204" t="s">
        <v>2151</v>
      </c>
      <c r="F354" s="205" t="s">
        <v>2152</v>
      </c>
      <c r="G354" s="206" t="s">
        <v>145</v>
      </c>
      <c r="H354" s="207">
        <v>1</v>
      </c>
      <c r="I354" s="208"/>
      <c r="J354" s="209">
        <f>ROUND(I354*H354,2)</f>
        <v>0</v>
      </c>
      <c r="K354" s="205" t="s">
        <v>1</v>
      </c>
      <c r="L354" s="41"/>
      <c r="M354" s="210" t="s">
        <v>1</v>
      </c>
      <c r="N354" s="211" t="s">
        <v>39</v>
      </c>
      <c r="O354" s="77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5" t="s">
        <v>397</v>
      </c>
      <c r="AT354" s="15" t="s">
        <v>134</v>
      </c>
      <c r="AU354" s="15" t="s">
        <v>133</v>
      </c>
      <c r="AY354" s="15" t="s">
        <v>130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5" t="s">
        <v>76</v>
      </c>
      <c r="BK354" s="214">
        <f>ROUND(I354*H354,2)</f>
        <v>0</v>
      </c>
      <c r="BL354" s="15" t="s">
        <v>397</v>
      </c>
      <c r="BM354" s="15" t="s">
        <v>2153</v>
      </c>
    </row>
    <row r="355" spans="2:47" s="1" customFormat="1" ht="12">
      <c r="B355" s="36"/>
      <c r="C355" s="37"/>
      <c r="D355" s="215" t="s">
        <v>141</v>
      </c>
      <c r="E355" s="37"/>
      <c r="F355" s="216" t="s">
        <v>2152</v>
      </c>
      <c r="G355" s="37"/>
      <c r="H355" s="37"/>
      <c r="I355" s="129"/>
      <c r="J355" s="37"/>
      <c r="K355" s="37"/>
      <c r="L355" s="41"/>
      <c r="M355" s="217"/>
      <c r="N355" s="77"/>
      <c r="O355" s="77"/>
      <c r="P355" s="77"/>
      <c r="Q355" s="77"/>
      <c r="R355" s="77"/>
      <c r="S355" s="77"/>
      <c r="T355" s="78"/>
      <c r="AT355" s="15" t="s">
        <v>141</v>
      </c>
      <c r="AU355" s="15" t="s">
        <v>133</v>
      </c>
    </row>
    <row r="356" spans="2:65" s="1" customFormat="1" ht="22.5" customHeight="1">
      <c r="B356" s="36"/>
      <c r="C356" s="221" t="s">
        <v>2154</v>
      </c>
      <c r="D356" s="221" t="s">
        <v>178</v>
      </c>
      <c r="E356" s="222" t="s">
        <v>2155</v>
      </c>
      <c r="F356" s="223" t="s">
        <v>2156</v>
      </c>
      <c r="G356" s="224" t="s">
        <v>145</v>
      </c>
      <c r="H356" s="225">
        <v>1</v>
      </c>
      <c r="I356" s="226"/>
      <c r="J356" s="227">
        <f>ROUND(I356*H356,2)</f>
        <v>0</v>
      </c>
      <c r="K356" s="223" t="s">
        <v>1</v>
      </c>
      <c r="L356" s="228"/>
      <c r="M356" s="229" t="s">
        <v>1</v>
      </c>
      <c r="N356" s="230" t="s">
        <v>39</v>
      </c>
      <c r="O356" s="77"/>
      <c r="P356" s="212">
        <f>O356*H356</f>
        <v>0</v>
      </c>
      <c r="Q356" s="212">
        <v>0</v>
      </c>
      <c r="R356" s="212">
        <f>Q356*H356</f>
        <v>0</v>
      </c>
      <c r="S356" s="212">
        <v>0</v>
      </c>
      <c r="T356" s="213">
        <f>S356*H356</f>
        <v>0</v>
      </c>
      <c r="AR356" s="15" t="s">
        <v>408</v>
      </c>
      <c r="AT356" s="15" t="s">
        <v>178</v>
      </c>
      <c r="AU356" s="15" t="s">
        <v>133</v>
      </c>
      <c r="AY356" s="15" t="s">
        <v>130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5" t="s">
        <v>76</v>
      </c>
      <c r="BK356" s="214">
        <f>ROUND(I356*H356,2)</f>
        <v>0</v>
      </c>
      <c r="BL356" s="15" t="s">
        <v>397</v>
      </c>
      <c r="BM356" s="15" t="s">
        <v>2157</v>
      </c>
    </row>
    <row r="357" spans="2:47" s="1" customFormat="1" ht="12">
      <c r="B357" s="36"/>
      <c r="C357" s="37"/>
      <c r="D357" s="215" t="s">
        <v>141</v>
      </c>
      <c r="E357" s="37"/>
      <c r="F357" s="216" t="s">
        <v>2156</v>
      </c>
      <c r="G357" s="37"/>
      <c r="H357" s="37"/>
      <c r="I357" s="129"/>
      <c r="J357" s="37"/>
      <c r="K357" s="37"/>
      <c r="L357" s="41"/>
      <c r="M357" s="217"/>
      <c r="N357" s="77"/>
      <c r="O357" s="77"/>
      <c r="P357" s="77"/>
      <c r="Q357" s="77"/>
      <c r="R357" s="77"/>
      <c r="S357" s="77"/>
      <c r="T357" s="78"/>
      <c r="AT357" s="15" t="s">
        <v>141</v>
      </c>
      <c r="AU357" s="15" t="s">
        <v>133</v>
      </c>
    </row>
    <row r="358" spans="2:65" s="1" customFormat="1" ht="16.5" customHeight="1">
      <c r="B358" s="36"/>
      <c r="C358" s="203" t="s">
        <v>2158</v>
      </c>
      <c r="D358" s="203" t="s">
        <v>134</v>
      </c>
      <c r="E358" s="204" t="s">
        <v>2159</v>
      </c>
      <c r="F358" s="205" t="s">
        <v>2041</v>
      </c>
      <c r="G358" s="206" t="s">
        <v>198</v>
      </c>
      <c r="H358" s="207">
        <v>18</v>
      </c>
      <c r="I358" s="208"/>
      <c r="J358" s="209">
        <f>ROUND(I358*H358,2)</f>
        <v>0</v>
      </c>
      <c r="K358" s="205" t="s">
        <v>1</v>
      </c>
      <c r="L358" s="41"/>
      <c r="M358" s="210" t="s">
        <v>1</v>
      </c>
      <c r="N358" s="211" t="s">
        <v>39</v>
      </c>
      <c r="O358" s="77"/>
      <c r="P358" s="212">
        <f>O358*H358</f>
        <v>0</v>
      </c>
      <c r="Q358" s="212">
        <v>0</v>
      </c>
      <c r="R358" s="212">
        <f>Q358*H358</f>
        <v>0</v>
      </c>
      <c r="S358" s="212">
        <v>0</v>
      </c>
      <c r="T358" s="213">
        <f>S358*H358</f>
        <v>0</v>
      </c>
      <c r="AR358" s="15" t="s">
        <v>397</v>
      </c>
      <c r="AT358" s="15" t="s">
        <v>134</v>
      </c>
      <c r="AU358" s="15" t="s">
        <v>133</v>
      </c>
      <c r="AY358" s="15" t="s">
        <v>130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15" t="s">
        <v>76</v>
      </c>
      <c r="BK358" s="214">
        <f>ROUND(I358*H358,2)</f>
        <v>0</v>
      </c>
      <c r="BL358" s="15" t="s">
        <v>397</v>
      </c>
      <c r="BM358" s="15" t="s">
        <v>2160</v>
      </c>
    </row>
    <row r="359" spans="2:47" s="1" customFormat="1" ht="12">
      <c r="B359" s="36"/>
      <c r="C359" s="37"/>
      <c r="D359" s="215" t="s">
        <v>141</v>
      </c>
      <c r="E359" s="37"/>
      <c r="F359" s="216" t="s">
        <v>2041</v>
      </c>
      <c r="G359" s="37"/>
      <c r="H359" s="37"/>
      <c r="I359" s="129"/>
      <c r="J359" s="37"/>
      <c r="K359" s="37"/>
      <c r="L359" s="41"/>
      <c r="M359" s="217"/>
      <c r="N359" s="77"/>
      <c r="O359" s="77"/>
      <c r="P359" s="77"/>
      <c r="Q359" s="77"/>
      <c r="R359" s="77"/>
      <c r="S359" s="77"/>
      <c r="T359" s="78"/>
      <c r="AT359" s="15" t="s">
        <v>141</v>
      </c>
      <c r="AU359" s="15" t="s">
        <v>133</v>
      </c>
    </row>
    <row r="360" spans="2:65" s="1" customFormat="1" ht="22.5" customHeight="1">
      <c r="B360" s="36"/>
      <c r="C360" s="221" t="s">
        <v>2161</v>
      </c>
      <c r="D360" s="221" t="s">
        <v>178</v>
      </c>
      <c r="E360" s="222" t="s">
        <v>2162</v>
      </c>
      <c r="F360" s="223" t="s">
        <v>2163</v>
      </c>
      <c r="G360" s="224" t="s">
        <v>198</v>
      </c>
      <c r="H360" s="225">
        <v>18</v>
      </c>
      <c r="I360" s="226"/>
      <c r="J360" s="227">
        <f>ROUND(I360*H360,2)</f>
        <v>0</v>
      </c>
      <c r="K360" s="223" t="s">
        <v>1</v>
      </c>
      <c r="L360" s="228"/>
      <c r="M360" s="229" t="s">
        <v>1</v>
      </c>
      <c r="N360" s="230" t="s">
        <v>39</v>
      </c>
      <c r="O360" s="77"/>
      <c r="P360" s="212">
        <f>O360*H360</f>
        <v>0</v>
      </c>
      <c r="Q360" s="212">
        <v>0</v>
      </c>
      <c r="R360" s="212">
        <f>Q360*H360</f>
        <v>0</v>
      </c>
      <c r="S360" s="212">
        <v>0</v>
      </c>
      <c r="T360" s="213">
        <f>S360*H360</f>
        <v>0</v>
      </c>
      <c r="AR360" s="15" t="s">
        <v>408</v>
      </c>
      <c r="AT360" s="15" t="s">
        <v>178</v>
      </c>
      <c r="AU360" s="15" t="s">
        <v>133</v>
      </c>
      <c r="AY360" s="15" t="s">
        <v>130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15" t="s">
        <v>76</v>
      </c>
      <c r="BK360" s="214">
        <f>ROUND(I360*H360,2)</f>
        <v>0</v>
      </c>
      <c r="BL360" s="15" t="s">
        <v>397</v>
      </c>
      <c r="BM360" s="15" t="s">
        <v>2164</v>
      </c>
    </row>
    <row r="361" spans="2:47" s="1" customFormat="1" ht="12">
      <c r="B361" s="36"/>
      <c r="C361" s="37"/>
      <c r="D361" s="215" t="s">
        <v>141</v>
      </c>
      <c r="E361" s="37"/>
      <c r="F361" s="216" t="s">
        <v>2165</v>
      </c>
      <c r="G361" s="37"/>
      <c r="H361" s="37"/>
      <c r="I361" s="129"/>
      <c r="J361" s="37"/>
      <c r="K361" s="37"/>
      <c r="L361" s="41"/>
      <c r="M361" s="217"/>
      <c r="N361" s="77"/>
      <c r="O361" s="77"/>
      <c r="P361" s="77"/>
      <c r="Q361" s="77"/>
      <c r="R361" s="77"/>
      <c r="S361" s="77"/>
      <c r="T361" s="78"/>
      <c r="AT361" s="15" t="s">
        <v>141</v>
      </c>
      <c r="AU361" s="15" t="s">
        <v>133</v>
      </c>
    </row>
    <row r="362" spans="2:65" s="1" customFormat="1" ht="16.5" customHeight="1">
      <c r="B362" s="36"/>
      <c r="C362" s="203" t="s">
        <v>2166</v>
      </c>
      <c r="D362" s="203" t="s">
        <v>134</v>
      </c>
      <c r="E362" s="204" t="s">
        <v>2167</v>
      </c>
      <c r="F362" s="205" t="s">
        <v>2168</v>
      </c>
      <c r="G362" s="206" t="s">
        <v>145</v>
      </c>
      <c r="H362" s="207">
        <v>1</v>
      </c>
      <c r="I362" s="208"/>
      <c r="J362" s="209">
        <f>ROUND(I362*H362,2)</f>
        <v>0</v>
      </c>
      <c r="K362" s="205" t="s">
        <v>1</v>
      </c>
      <c r="L362" s="41"/>
      <c r="M362" s="210" t="s">
        <v>1</v>
      </c>
      <c r="N362" s="211" t="s">
        <v>39</v>
      </c>
      <c r="O362" s="77"/>
      <c r="P362" s="212">
        <f>O362*H362</f>
        <v>0</v>
      </c>
      <c r="Q362" s="212">
        <v>0</v>
      </c>
      <c r="R362" s="212">
        <f>Q362*H362</f>
        <v>0</v>
      </c>
      <c r="S362" s="212">
        <v>0</v>
      </c>
      <c r="T362" s="213">
        <f>S362*H362</f>
        <v>0</v>
      </c>
      <c r="AR362" s="15" t="s">
        <v>397</v>
      </c>
      <c r="AT362" s="15" t="s">
        <v>134</v>
      </c>
      <c r="AU362" s="15" t="s">
        <v>133</v>
      </c>
      <c r="AY362" s="15" t="s">
        <v>130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5" t="s">
        <v>76</v>
      </c>
      <c r="BK362" s="214">
        <f>ROUND(I362*H362,2)</f>
        <v>0</v>
      </c>
      <c r="BL362" s="15" t="s">
        <v>397</v>
      </c>
      <c r="BM362" s="15" t="s">
        <v>2169</v>
      </c>
    </row>
    <row r="363" spans="2:47" s="1" customFormat="1" ht="12">
      <c r="B363" s="36"/>
      <c r="C363" s="37"/>
      <c r="D363" s="215" t="s">
        <v>141</v>
      </c>
      <c r="E363" s="37"/>
      <c r="F363" s="216" t="s">
        <v>2168</v>
      </c>
      <c r="G363" s="37"/>
      <c r="H363" s="37"/>
      <c r="I363" s="129"/>
      <c r="J363" s="37"/>
      <c r="K363" s="37"/>
      <c r="L363" s="41"/>
      <c r="M363" s="217"/>
      <c r="N363" s="77"/>
      <c r="O363" s="77"/>
      <c r="P363" s="77"/>
      <c r="Q363" s="77"/>
      <c r="R363" s="77"/>
      <c r="S363" s="77"/>
      <c r="T363" s="78"/>
      <c r="AT363" s="15" t="s">
        <v>141</v>
      </c>
      <c r="AU363" s="15" t="s">
        <v>133</v>
      </c>
    </row>
    <row r="364" spans="2:65" s="1" customFormat="1" ht="16.5" customHeight="1">
      <c r="B364" s="36"/>
      <c r="C364" s="203" t="s">
        <v>2170</v>
      </c>
      <c r="D364" s="203" t="s">
        <v>134</v>
      </c>
      <c r="E364" s="204" t="s">
        <v>2171</v>
      </c>
      <c r="F364" s="205" t="s">
        <v>2172</v>
      </c>
      <c r="G364" s="206" t="s">
        <v>145</v>
      </c>
      <c r="H364" s="207">
        <v>1</v>
      </c>
      <c r="I364" s="208"/>
      <c r="J364" s="209">
        <f>ROUND(I364*H364,2)</f>
        <v>0</v>
      </c>
      <c r="K364" s="205" t="s">
        <v>1</v>
      </c>
      <c r="L364" s="41"/>
      <c r="M364" s="210" t="s">
        <v>1</v>
      </c>
      <c r="N364" s="211" t="s">
        <v>39</v>
      </c>
      <c r="O364" s="77"/>
      <c r="P364" s="212">
        <f>O364*H364</f>
        <v>0</v>
      </c>
      <c r="Q364" s="212">
        <v>0</v>
      </c>
      <c r="R364" s="212">
        <f>Q364*H364</f>
        <v>0</v>
      </c>
      <c r="S364" s="212">
        <v>0</v>
      </c>
      <c r="T364" s="213">
        <f>S364*H364</f>
        <v>0</v>
      </c>
      <c r="AR364" s="15" t="s">
        <v>397</v>
      </c>
      <c r="AT364" s="15" t="s">
        <v>134</v>
      </c>
      <c r="AU364" s="15" t="s">
        <v>133</v>
      </c>
      <c r="AY364" s="15" t="s">
        <v>130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5" t="s">
        <v>76</v>
      </c>
      <c r="BK364" s="214">
        <f>ROUND(I364*H364,2)</f>
        <v>0</v>
      </c>
      <c r="BL364" s="15" t="s">
        <v>397</v>
      </c>
      <c r="BM364" s="15" t="s">
        <v>2173</v>
      </c>
    </row>
    <row r="365" spans="2:47" s="1" customFormat="1" ht="12">
      <c r="B365" s="36"/>
      <c r="C365" s="37"/>
      <c r="D365" s="215" t="s">
        <v>141</v>
      </c>
      <c r="E365" s="37"/>
      <c r="F365" s="216" t="s">
        <v>2172</v>
      </c>
      <c r="G365" s="37"/>
      <c r="H365" s="37"/>
      <c r="I365" s="129"/>
      <c r="J365" s="37"/>
      <c r="K365" s="37"/>
      <c r="L365" s="41"/>
      <c r="M365" s="217"/>
      <c r="N365" s="77"/>
      <c r="O365" s="77"/>
      <c r="P365" s="77"/>
      <c r="Q365" s="77"/>
      <c r="R365" s="77"/>
      <c r="S365" s="77"/>
      <c r="T365" s="78"/>
      <c r="AT365" s="15" t="s">
        <v>141</v>
      </c>
      <c r="AU365" s="15" t="s">
        <v>133</v>
      </c>
    </row>
    <row r="366" spans="2:65" s="1" customFormat="1" ht="22.5" customHeight="1">
      <c r="B366" s="36"/>
      <c r="C366" s="203" t="s">
        <v>2174</v>
      </c>
      <c r="D366" s="203" t="s">
        <v>134</v>
      </c>
      <c r="E366" s="204" t="s">
        <v>2175</v>
      </c>
      <c r="F366" s="205" t="s">
        <v>2176</v>
      </c>
      <c r="G366" s="206" t="s">
        <v>145</v>
      </c>
      <c r="H366" s="207">
        <v>1</v>
      </c>
      <c r="I366" s="208"/>
      <c r="J366" s="209">
        <f>ROUND(I366*H366,2)</f>
        <v>0</v>
      </c>
      <c r="K366" s="205" t="s">
        <v>1</v>
      </c>
      <c r="L366" s="41"/>
      <c r="M366" s="210" t="s">
        <v>1</v>
      </c>
      <c r="N366" s="211" t="s">
        <v>39</v>
      </c>
      <c r="O366" s="77"/>
      <c r="P366" s="212">
        <f>O366*H366</f>
        <v>0</v>
      </c>
      <c r="Q366" s="212">
        <v>0</v>
      </c>
      <c r="R366" s="212">
        <f>Q366*H366</f>
        <v>0</v>
      </c>
      <c r="S366" s="212">
        <v>0</v>
      </c>
      <c r="T366" s="213">
        <f>S366*H366</f>
        <v>0</v>
      </c>
      <c r="AR366" s="15" t="s">
        <v>397</v>
      </c>
      <c r="AT366" s="15" t="s">
        <v>134</v>
      </c>
      <c r="AU366" s="15" t="s">
        <v>133</v>
      </c>
      <c r="AY366" s="15" t="s">
        <v>130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5" t="s">
        <v>76</v>
      </c>
      <c r="BK366" s="214">
        <f>ROUND(I366*H366,2)</f>
        <v>0</v>
      </c>
      <c r="BL366" s="15" t="s">
        <v>397</v>
      </c>
      <c r="BM366" s="15" t="s">
        <v>2177</v>
      </c>
    </row>
    <row r="367" spans="2:47" s="1" customFormat="1" ht="12">
      <c r="B367" s="36"/>
      <c r="C367" s="37"/>
      <c r="D367" s="215" t="s">
        <v>141</v>
      </c>
      <c r="E367" s="37"/>
      <c r="F367" s="216" t="s">
        <v>2176</v>
      </c>
      <c r="G367" s="37"/>
      <c r="H367" s="37"/>
      <c r="I367" s="129"/>
      <c r="J367" s="37"/>
      <c r="K367" s="37"/>
      <c r="L367" s="41"/>
      <c r="M367" s="217"/>
      <c r="N367" s="77"/>
      <c r="O367" s="77"/>
      <c r="P367" s="77"/>
      <c r="Q367" s="77"/>
      <c r="R367" s="77"/>
      <c r="S367" s="77"/>
      <c r="T367" s="78"/>
      <c r="AT367" s="15" t="s">
        <v>141</v>
      </c>
      <c r="AU367" s="15" t="s">
        <v>133</v>
      </c>
    </row>
    <row r="368" spans="2:63" s="10" customFormat="1" ht="20.85" customHeight="1">
      <c r="B368" s="187"/>
      <c r="C368" s="188"/>
      <c r="D368" s="189" t="s">
        <v>67</v>
      </c>
      <c r="E368" s="201" t="s">
        <v>2178</v>
      </c>
      <c r="F368" s="201" t="s">
        <v>2179</v>
      </c>
      <c r="G368" s="188"/>
      <c r="H368" s="188"/>
      <c r="I368" s="191"/>
      <c r="J368" s="202">
        <f>BK368</f>
        <v>0</v>
      </c>
      <c r="K368" s="188"/>
      <c r="L368" s="193"/>
      <c r="M368" s="194"/>
      <c r="N368" s="195"/>
      <c r="O368" s="195"/>
      <c r="P368" s="196">
        <f>SUM(P369:P374)</f>
        <v>0</v>
      </c>
      <c r="Q368" s="195"/>
      <c r="R368" s="196">
        <f>SUM(R369:R374)</f>
        <v>0</v>
      </c>
      <c r="S368" s="195"/>
      <c r="T368" s="197">
        <f>SUM(T369:T374)</f>
        <v>0</v>
      </c>
      <c r="AR368" s="198" t="s">
        <v>76</v>
      </c>
      <c r="AT368" s="199" t="s">
        <v>67</v>
      </c>
      <c r="AU368" s="199" t="s">
        <v>78</v>
      </c>
      <c r="AY368" s="198" t="s">
        <v>130</v>
      </c>
      <c r="BK368" s="200">
        <f>SUM(BK369:BK374)</f>
        <v>0</v>
      </c>
    </row>
    <row r="369" spans="2:65" s="1" customFormat="1" ht="22.5" customHeight="1">
      <c r="B369" s="36"/>
      <c r="C369" s="203" t="s">
        <v>2180</v>
      </c>
      <c r="D369" s="203" t="s">
        <v>134</v>
      </c>
      <c r="E369" s="204" t="s">
        <v>2181</v>
      </c>
      <c r="F369" s="205" t="s">
        <v>2182</v>
      </c>
      <c r="G369" s="206" t="s">
        <v>145</v>
      </c>
      <c r="H369" s="207">
        <v>2</v>
      </c>
      <c r="I369" s="208"/>
      <c r="J369" s="209">
        <f>ROUND(I369*H369,2)</f>
        <v>0</v>
      </c>
      <c r="K369" s="205" t="s">
        <v>1</v>
      </c>
      <c r="L369" s="41"/>
      <c r="M369" s="210" t="s">
        <v>1</v>
      </c>
      <c r="N369" s="211" t="s">
        <v>39</v>
      </c>
      <c r="O369" s="77"/>
      <c r="P369" s="212">
        <f>O369*H369</f>
        <v>0</v>
      </c>
      <c r="Q369" s="212">
        <v>0</v>
      </c>
      <c r="R369" s="212">
        <f>Q369*H369</f>
        <v>0</v>
      </c>
      <c r="S369" s="212">
        <v>0</v>
      </c>
      <c r="T369" s="213">
        <f>S369*H369</f>
        <v>0</v>
      </c>
      <c r="AR369" s="15" t="s">
        <v>397</v>
      </c>
      <c r="AT369" s="15" t="s">
        <v>134</v>
      </c>
      <c r="AU369" s="15" t="s">
        <v>133</v>
      </c>
      <c r="AY369" s="15" t="s">
        <v>130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15" t="s">
        <v>76</v>
      </c>
      <c r="BK369" s="214">
        <f>ROUND(I369*H369,2)</f>
        <v>0</v>
      </c>
      <c r="BL369" s="15" t="s">
        <v>397</v>
      </c>
      <c r="BM369" s="15" t="s">
        <v>2183</v>
      </c>
    </row>
    <row r="370" spans="2:47" s="1" customFormat="1" ht="12">
      <c r="B370" s="36"/>
      <c r="C370" s="37"/>
      <c r="D370" s="215" t="s">
        <v>141</v>
      </c>
      <c r="E370" s="37"/>
      <c r="F370" s="216" t="s">
        <v>2182</v>
      </c>
      <c r="G370" s="37"/>
      <c r="H370" s="37"/>
      <c r="I370" s="129"/>
      <c r="J370" s="37"/>
      <c r="K370" s="37"/>
      <c r="L370" s="41"/>
      <c r="M370" s="217"/>
      <c r="N370" s="77"/>
      <c r="O370" s="77"/>
      <c r="P370" s="77"/>
      <c r="Q370" s="77"/>
      <c r="R370" s="77"/>
      <c r="S370" s="77"/>
      <c r="T370" s="78"/>
      <c r="AT370" s="15" t="s">
        <v>141</v>
      </c>
      <c r="AU370" s="15" t="s">
        <v>133</v>
      </c>
    </row>
    <row r="371" spans="2:65" s="1" customFormat="1" ht="33.75" customHeight="1">
      <c r="B371" s="36"/>
      <c r="C371" s="203" t="s">
        <v>2184</v>
      </c>
      <c r="D371" s="203" t="s">
        <v>134</v>
      </c>
      <c r="E371" s="204" t="s">
        <v>2185</v>
      </c>
      <c r="F371" s="205" t="s">
        <v>2186</v>
      </c>
      <c r="G371" s="206" t="s">
        <v>145</v>
      </c>
      <c r="H371" s="207">
        <v>2</v>
      </c>
      <c r="I371" s="208"/>
      <c r="J371" s="209">
        <f>ROUND(I371*H371,2)</f>
        <v>0</v>
      </c>
      <c r="K371" s="205" t="s">
        <v>1</v>
      </c>
      <c r="L371" s="41"/>
      <c r="M371" s="210" t="s">
        <v>1</v>
      </c>
      <c r="N371" s="211" t="s">
        <v>39</v>
      </c>
      <c r="O371" s="77"/>
      <c r="P371" s="212">
        <f>O371*H371</f>
        <v>0</v>
      </c>
      <c r="Q371" s="212">
        <v>0</v>
      </c>
      <c r="R371" s="212">
        <f>Q371*H371</f>
        <v>0</v>
      </c>
      <c r="S371" s="212">
        <v>0</v>
      </c>
      <c r="T371" s="213">
        <f>S371*H371</f>
        <v>0</v>
      </c>
      <c r="AR371" s="15" t="s">
        <v>397</v>
      </c>
      <c r="AT371" s="15" t="s">
        <v>134</v>
      </c>
      <c r="AU371" s="15" t="s">
        <v>133</v>
      </c>
      <c r="AY371" s="15" t="s">
        <v>130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5" t="s">
        <v>76</v>
      </c>
      <c r="BK371" s="214">
        <f>ROUND(I371*H371,2)</f>
        <v>0</v>
      </c>
      <c r="BL371" s="15" t="s">
        <v>397</v>
      </c>
      <c r="BM371" s="15" t="s">
        <v>2187</v>
      </c>
    </row>
    <row r="372" spans="2:47" s="1" customFormat="1" ht="12">
      <c r="B372" s="36"/>
      <c r="C372" s="37"/>
      <c r="D372" s="215" t="s">
        <v>141</v>
      </c>
      <c r="E372" s="37"/>
      <c r="F372" s="216" t="s">
        <v>2186</v>
      </c>
      <c r="G372" s="37"/>
      <c r="H372" s="37"/>
      <c r="I372" s="129"/>
      <c r="J372" s="37"/>
      <c r="K372" s="37"/>
      <c r="L372" s="41"/>
      <c r="M372" s="217"/>
      <c r="N372" s="77"/>
      <c r="O372" s="77"/>
      <c r="P372" s="77"/>
      <c r="Q372" s="77"/>
      <c r="R372" s="77"/>
      <c r="S372" s="77"/>
      <c r="T372" s="78"/>
      <c r="AT372" s="15" t="s">
        <v>141</v>
      </c>
      <c r="AU372" s="15" t="s">
        <v>133</v>
      </c>
    </row>
    <row r="373" spans="2:65" s="1" customFormat="1" ht="22.5" customHeight="1">
      <c r="B373" s="36"/>
      <c r="C373" s="203" t="s">
        <v>2188</v>
      </c>
      <c r="D373" s="203" t="s">
        <v>134</v>
      </c>
      <c r="E373" s="204" t="s">
        <v>2189</v>
      </c>
      <c r="F373" s="205" t="s">
        <v>2190</v>
      </c>
      <c r="G373" s="206" t="s">
        <v>145</v>
      </c>
      <c r="H373" s="207">
        <v>1</v>
      </c>
      <c r="I373" s="208"/>
      <c r="J373" s="209">
        <f>ROUND(I373*H373,2)</f>
        <v>0</v>
      </c>
      <c r="K373" s="205" t="s">
        <v>1</v>
      </c>
      <c r="L373" s="41"/>
      <c r="M373" s="210" t="s">
        <v>1</v>
      </c>
      <c r="N373" s="211" t="s">
        <v>39</v>
      </c>
      <c r="O373" s="77"/>
      <c r="P373" s="212">
        <f>O373*H373</f>
        <v>0</v>
      </c>
      <c r="Q373" s="212">
        <v>0</v>
      </c>
      <c r="R373" s="212">
        <f>Q373*H373</f>
        <v>0</v>
      </c>
      <c r="S373" s="212">
        <v>0</v>
      </c>
      <c r="T373" s="213">
        <f>S373*H373</f>
        <v>0</v>
      </c>
      <c r="AR373" s="15" t="s">
        <v>397</v>
      </c>
      <c r="AT373" s="15" t="s">
        <v>134</v>
      </c>
      <c r="AU373" s="15" t="s">
        <v>133</v>
      </c>
      <c r="AY373" s="15" t="s">
        <v>130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15" t="s">
        <v>76</v>
      </c>
      <c r="BK373" s="214">
        <f>ROUND(I373*H373,2)</f>
        <v>0</v>
      </c>
      <c r="BL373" s="15" t="s">
        <v>397</v>
      </c>
      <c r="BM373" s="15" t="s">
        <v>2191</v>
      </c>
    </row>
    <row r="374" spans="2:47" s="1" customFormat="1" ht="12">
      <c r="B374" s="36"/>
      <c r="C374" s="37"/>
      <c r="D374" s="215" t="s">
        <v>141</v>
      </c>
      <c r="E374" s="37"/>
      <c r="F374" s="216" t="s">
        <v>2190</v>
      </c>
      <c r="G374" s="37"/>
      <c r="H374" s="37"/>
      <c r="I374" s="129"/>
      <c r="J374" s="37"/>
      <c r="K374" s="37"/>
      <c r="L374" s="41"/>
      <c r="M374" s="217"/>
      <c r="N374" s="77"/>
      <c r="O374" s="77"/>
      <c r="P374" s="77"/>
      <c r="Q374" s="77"/>
      <c r="R374" s="77"/>
      <c r="S374" s="77"/>
      <c r="T374" s="78"/>
      <c r="AT374" s="15" t="s">
        <v>141</v>
      </c>
      <c r="AU374" s="15" t="s">
        <v>133</v>
      </c>
    </row>
    <row r="375" spans="2:63" s="10" customFormat="1" ht="20.85" customHeight="1">
      <c r="B375" s="187"/>
      <c r="C375" s="188"/>
      <c r="D375" s="189" t="s">
        <v>67</v>
      </c>
      <c r="E375" s="201" t="s">
        <v>2192</v>
      </c>
      <c r="F375" s="201" t="s">
        <v>2193</v>
      </c>
      <c r="G375" s="188"/>
      <c r="H375" s="188"/>
      <c r="I375" s="191"/>
      <c r="J375" s="202">
        <f>BK375</f>
        <v>0</v>
      </c>
      <c r="K375" s="188"/>
      <c r="L375" s="193"/>
      <c r="M375" s="194"/>
      <c r="N375" s="195"/>
      <c r="O375" s="195"/>
      <c r="P375" s="196">
        <f>SUM(P376:P385)</f>
        <v>0</v>
      </c>
      <c r="Q375" s="195"/>
      <c r="R375" s="196">
        <f>SUM(R376:R385)</f>
        <v>0</v>
      </c>
      <c r="S375" s="195"/>
      <c r="T375" s="197">
        <f>SUM(T376:T385)</f>
        <v>0</v>
      </c>
      <c r="AR375" s="198" t="s">
        <v>76</v>
      </c>
      <c r="AT375" s="199" t="s">
        <v>67</v>
      </c>
      <c r="AU375" s="199" t="s">
        <v>78</v>
      </c>
      <c r="AY375" s="198" t="s">
        <v>130</v>
      </c>
      <c r="BK375" s="200">
        <f>SUM(BK376:BK385)</f>
        <v>0</v>
      </c>
    </row>
    <row r="376" spans="2:65" s="1" customFormat="1" ht="16.5" customHeight="1">
      <c r="B376" s="36"/>
      <c r="C376" s="203" t="s">
        <v>2194</v>
      </c>
      <c r="D376" s="203" t="s">
        <v>134</v>
      </c>
      <c r="E376" s="204" t="s">
        <v>2195</v>
      </c>
      <c r="F376" s="205" t="s">
        <v>2196</v>
      </c>
      <c r="G376" s="206" t="s">
        <v>2197</v>
      </c>
      <c r="H376" s="207">
        <v>70</v>
      </c>
      <c r="I376" s="208"/>
      <c r="J376" s="209">
        <f>ROUND(I376*H376,2)</f>
        <v>0</v>
      </c>
      <c r="K376" s="205" t="s">
        <v>1</v>
      </c>
      <c r="L376" s="41"/>
      <c r="M376" s="210" t="s">
        <v>1</v>
      </c>
      <c r="N376" s="211" t="s">
        <v>39</v>
      </c>
      <c r="O376" s="77"/>
      <c r="P376" s="212">
        <f>O376*H376</f>
        <v>0</v>
      </c>
      <c r="Q376" s="212">
        <v>0</v>
      </c>
      <c r="R376" s="212">
        <f>Q376*H376</f>
        <v>0</v>
      </c>
      <c r="S376" s="212">
        <v>0</v>
      </c>
      <c r="T376" s="213">
        <f>S376*H376</f>
        <v>0</v>
      </c>
      <c r="AR376" s="15" t="s">
        <v>397</v>
      </c>
      <c r="AT376" s="15" t="s">
        <v>134</v>
      </c>
      <c r="AU376" s="15" t="s">
        <v>133</v>
      </c>
      <c r="AY376" s="15" t="s">
        <v>130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5" t="s">
        <v>76</v>
      </c>
      <c r="BK376" s="214">
        <f>ROUND(I376*H376,2)</f>
        <v>0</v>
      </c>
      <c r="BL376" s="15" t="s">
        <v>397</v>
      </c>
      <c r="BM376" s="15" t="s">
        <v>2198</v>
      </c>
    </row>
    <row r="377" spans="2:47" s="1" customFormat="1" ht="12">
      <c r="B377" s="36"/>
      <c r="C377" s="37"/>
      <c r="D377" s="215" t="s">
        <v>141</v>
      </c>
      <c r="E377" s="37"/>
      <c r="F377" s="216" t="s">
        <v>2196</v>
      </c>
      <c r="G377" s="37"/>
      <c r="H377" s="37"/>
      <c r="I377" s="129"/>
      <c r="J377" s="37"/>
      <c r="K377" s="37"/>
      <c r="L377" s="41"/>
      <c r="M377" s="217"/>
      <c r="N377" s="77"/>
      <c r="O377" s="77"/>
      <c r="P377" s="77"/>
      <c r="Q377" s="77"/>
      <c r="R377" s="77"/>
      <c r="S377" s="77"/>
      <c r="T377" s="78"/>
      <c r="AT377" s="15" t="s">
        <v>141</v>
      </c>
      <c r="AU377" s="15" t="s">
        <v>133</v>
      </c>
    </row>
    <row r="378" spans="2:65" s="1" customFormat="1" ht="16.5" customHeight="1">
      <c r="B378" s="36"/>
      <c r="C378" s="203" t="s">
        <v>2199</v>
      </c>
      <c r="D378" s="203" t="s">
        <v>134</v>
      </c>
      <c r="E378" s="204" t="s">
        <v>2200</v>
      </c>
      <c r="F378" s="205" t="s">
        <v>2201</v>
      </c>
      <c r="G378" s="206" t="s">
        <v>145</v>
      </c>
      <c r="H378" s="207">
        <v>1</v>
      </c>
      <c r="I378" s="208"/>
      <c r="J378" s="209">
        <f>ROUND(I378*H378,2)</f>
        <v>0</v>
      </c>
      <c r="K378" s="205" t="s">
        <v>1</v>
      </c>
      <c r="L378" s="41"/>
      <c r="M378" s="210" t="s">
        <v>1</v>
      </c>
      <c r="N378" s="211" t="s">
        <v>39</v>
      </c>
      <c r="O378" s="77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AR378" s="15" t="s">
        <v>397</v>
      </c>
      <c r="AT378" s="15" t="s">
        <v>134</v>
      </c>
      <c r="AU378" s="15" t="s">
        <v>133</v>
      </c>
      <c r="AY378" s="15" t="s">
        <v>130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15" t="s">
        <v>76</v>
      </c>
      <c r="BK378" s="214">
        <f>ROUND(I378*H378,2)</f>
        <v>0</v>
      </c>
      <c r="BL378" s="15" t="s">
        <v>397</v>
      </c>
      <c r="BM378" s="15" t="s">
        <v>2202</v>
      </c>
    </row>
    <row r="379" spans="2:47" s="1" customFormat="1" ht="12">
      <c r="B379" s="36"/>
      <c r="C379" s="37"/>
      <c r="D379" s="215" t="s">
        <v>141</v>
      </c>
      <c r="E379" s="37"/>
      <c r="F379" s="216" t="s">
        <v>2201</v>
      </c>
      <c r="G379" s="37"/>
      <c r="H379" s="37"/>
      <c r="I379" s="129"/>
      <c r="J379" s="37"/>
      <c r="K379" s="37"/>
      <c r="L379" s="41"/>
      <c r="M379" s="217"/>
      <c r="N379" s="77"/>
      <c r="O379" s="77"/>
      <c r="P379" s="77"/>
      <c r="Q379" s="77"/>
      <c r="R379" s="77"/>
      <c r="S379" s="77"/>
      <c r="T379" s="78"/>
      <c r="AT379" s="15" t="s">
        <v>141</v>
      </c>
      <c r="AU379" s="15" t="s">
        <v>133</v>
      </c>
    </row>
    <row r="380" spans="2:65" s="1" customFormat="1" ht="16.5" customHeight="1">
      <c r="B380" s="36"/>
      <c r="C380" s="203" t="s">
        <v>2203</v>
      </c>
      <c r="D380" s="203" t="s">
        <v>134</v>
      </c>
      <c r="E380" s="204" t="s">
        <v>2204</v>
      </c>
      <c r="F380" s="205" t="s">
        <v>2205</v>
      </c>
      <c r="G380" s="206" t="s">
        <v>2197</v>
      </c>
      <c r="H380" s="207">
        <v>50</v>
      </c>
      <c r="I380" s="208"/>
      <c r="J380" s="209">
        <f>ROUND(I380*H380,2)</f>
        <v>0</v>
      </c>
      <c r="K380" s="205" t="s">
        <v>1</v>
      </c>
      <c r="L380" s="41"/>
      <c r="M380" s="210" t="s">
        <v>1</v>
      </c>
      <c r="N380" s="211" t="s">
        <v>39</v>
      </c>
      <c r="O380" s="77"/>
      <c r="P380" s="212">
        <f>O380*H380</f>
        <v>0</v>
      </c>
      <c r="Q380" s="212">
        <v>0</v>
      </c>
      <c r="R380" s="212">
        <f>Q380*H380</f>
        <v>0</v>
      </c>
      <c r="S380" s="212">
        <v>0</v>
      </c>
      <c r="T380" s="213">
        <f>S380*H380</f>
        <v>0</v>
      </c>
      <c r="AR380" s="15" t="s">
        <v>397</v>
      </c>
      <c r="AT380" s="15" t="s">
        <v>134</v>
      </c>
      <c r="AU380" s="15" t="s">
        <v>133</v>
      </c>
      <c r="AY380" s="15" t="s">
        <v>130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5" t="s">
        <v>76</v>
      </c>
      <c r="BK380" s="214">
        <f>ROUND(I380*H380,2)</f>
        <v>0</v>
      </c>
      <c r="BL380" s="15" t="s">
        <v>397</v>
      </c>
      <c r="BM380" s="15" t="s">
        <v>2206</v>
      </c>
    </row>
    <row r="381" spans="2:47" s="1" customFormat="1" ht="12">
      <c r="B381" s="36"/>
      <c r="C381" s="37"/>
      <c r="D381" s="215" t="s">
        <v>141</v>
      </c>
      <c r="E381" s="37"/>
      <c r="F381" s="216" t="s">
        <v>2205</v>
      </c>
      <c r="G381" s="37"/>
      <c r="H381" s="37"/>
      <c r="I381" s="129"/>
      <c r="J381" s="37"/>
      <c r="K381" s="37"/>
      <c r="L381" s="41"/>
      <c r="M381" s="217"/>
      <c r="N381" s="77"/>
      <c r="O381" s="77"/>
      <c r="P381" s="77"/>
      <c r="Q381" s="77"/>
      <c r="R381" s="77"/>
      <c r="S381" s="77"/>
      <c r="T381" s="78"/>
      <c r="AT381" s="15" t="s">
        <v>141</v>
      </c>
      <c r="AU381" s="15" t="s">
        <v>133</v>
      </c>
    </row>
    <row r="382" spans="2:65" s="1" customFormat="1" ht="16.5" customHeight="1">
      <c r="B382" s="36"/>
      <c r="C382" s="203" t="s">
        <v>2207</v>
      </c>
      <c r="D382" s="203" t="s">
        <v>134</v>
      </c>
      <c r="E382" s="204" t="s">
        <v>2208</v>
      </c>
      <c r="F382" s="205" t="s">
        <v>1054</v>
      </c>
      <c r="G382" s="206" t="s">
        <v>145</v>
      </c>
      <c r="H382" s="207">
        <v>1</v>
      </c>
      <c r="I382" s="208"/>
      <c r="J382" s="209">
        <f>ROUND(I382*H382,2)</f>
        <v>0</v>
      </c>
      <c r="K382" s="205" t="s">
        <v>1</v>
      </c>
      <c r="L382" s="41"/>
      <c r="M382" s="210" t="s">
        <v>1</v>
      </c>
      <c r="N382" s="211" t="s">
        <v>39</v>
      </c>
      <c r="O382" s="77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AR382" s="15" t="s">
        <v>397</v>
      </c>
      <c r="AT382" s="15" t="s">
        <v>134</v>
      </c>
      <c r="AU382" s="15" t="s">
        <v>133</v>
      </c>
      <c r="AY382" s="15" t="s">
        <v>130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5" t="s">
        <v>76</v>
      </c>
      <c r="BK382" s="214">
        <f>ROUND(I382*H382,2)</f>
        <v>0</v>
      </c>
      <c r="BL382" s="15" t="s">
        <v>397</v>
      </c>
      <c r="BM382" s="15" t="s">
        <v>2209</v>
      </c>
    </row>
    <row r="383" spans="2:47" s="1" customFormat="1" ht="12">
      <c r="B383" s="36"/>
      <c r="C383" s="37"/>
      <c r="D383" s="215" t="s">
        <v>141</v>
      </c>
      <c r="E383" s="37"/>
      <c r="F383" s="216" t="s">
        <v>1054</v>
      </c>
      <c r="G383" s="37"/>
      <c r="H383" s="37"/>
      <c r="I383" s="129"/>
      <c r="J383" s="37"/>
      <c r="K383" s="37"/>
      <c r="L383" s="41"/>
      <c r="M383" s="217"/>
      <c r="N383" s="77"/>
      <c r="O383" s="77"/>
      <c r="P383" s="77"/>
      <c r="Q383" s="77"/>
      <c r="R383" s="77"/>
      <c r="S383" s="77"/>
      <c r="T383" s="78"/>
      <c r="AT383" s="15" t="s">
        <v>141</v>
      </c>
      <c r="AU383" s="15" t="s">
        <v>133</v>
      </c>
    </row>
    <row r="384" spans="2:65" s="1" customFormat="1" ht="16.5" customHeight="1">
      <c r="B384" s="36"/>
      <c r="C384" s="203" t="s">
        <v>2210</v>
      </c>
      <c r="D384" s="203" t="s">
        <v>134</v>
      </c>
      <c r="E384" s="204" t="s">
        <v>2211</v>
      </c>
      <c r="F384" s="205" t="s">
        <v>2212</v>
      </c>
      <c r="G384" s="206" t="s">
        <v>2197</v>
      </c>
      <c r="H384" s="207">
        <v>56</v>
      </c>
      <c r="I384" s="208"/>
      <c r="J384" s="209">
        <f>ROUND(I384*H384,2)</f>
        <v>0</v>
      </c>
      <c r="K384" s="205" t="s">
        <v>1</v>
      </c>
      <c r="L384" s="41"/>
      <c r="M384" s="210" t="s">
        <v>1</v>
      </c>
      <c r="N384" s="211" t="s">
        <v>39</v>
      </c>
      <c r="O384" s="77"/>
      <c r="P384" s="212">
        <f>O384*H384</f>
        <v>0</v>
      </c>
      <c r="Q384" s="212">
        <v>0</v>
      </c>
      <c r="R384" s="212">
        <f>Q384*H384</f>
        <v>0</v>
      </c>
      <c r="S384" s="212">
        <v>0</v>
      </c>
      <c r="T384" s="213">
        <f>S384*H384</f>
        <v>0</v>
      </c>
      <c r="AR384" s="15" t="s">
        <v>397</v>
      </c>
      <c r="AT384" s="15" t="s">
        <v>134</v>
      </c>
      <c r="AU384" s="15" t="s">
        <v>133</v>
      </c>
      <c r="AY384" s="15" t="s">
        <v>130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5" t="s">
        <v>76</v>
      </c>
      <c r="BK384" s="214">
        <f>ROUND(I384*H384,2)</f>
        <v>0</v>
      </c>
      <c r="BL384" s="15" t="s">
        <v>397</v>
      </c>
      <c r="BM384" s="15" t="s">
        <v>2213</v>
      </c>
    </row>
    <row r="385" spans="2:47" s="1" customFormat="1" ht="12">
      <c r="B385" s="36"/>
      <c r="C385" s="37"/>
      <c r="D385" s="215" t="s">
        <v>141</v>
      </c>
      <c r="E385" s="37"/>
      <c r="F385" s="216" t="s">
        <v>2212</v>
      </c>
      <c r="G385" s="37"/>
      <c r="H385" s="37"/>
      <c r="I385" s="129"/>
      <c r="J385" s="37"/>
      <c r="K385" s="37"/>
      <c r="L385" s="41"/>
      <c r="M385" s="217"/>
      <c r="N385" s="77"/>
      <c r="O385" s="77"/>
      <c r="P385" s="77"/>
      <c r="Q385" s="77"/>
      <c r="R385" s="77"/>
      <c r="S385" s="77"/>
      <c r="T385" s="78"/>
      <c r="AT385" s="15" t="s">
        <v>141</v>
      </c>
      <c r="AU385" s="15" t="s">
        <v>133</v>
      </c>
    </row>
    <row r="386" spans="2:63" s="10" customFormat="1" ht="22.8" customHeight="1">
      <c r="B386" s="187"/>
      <c r="C386" s="188"/>
      <c r="D386" s="189" t="s">
        <v>67</v>
      </c>
      <c r="E386" s="201" t="s">
        <v>531</v>
      </c>
      <c r="F386" s="201" t="s">
        <v>532</v>
      </c>
      <c r="G386" s="188"/>
      <c r="H386" s="188"/>
      <c r="I386" s="191"/>
      <c r="J386" s="202">
        <f>BK386</f>
        <v>0</v>
      </c>
      <c r="K386" s="188"/>
      <c r="L386" s="193"/>
      <c r="M386" s="194"/>
      <c r="N386" s="195"/>
      <c r="O386" s="195"/>
      <c r="P386" s="196">
        <f>SUM(P387:P401)</f>
        <v>0</v>
      </c>
      <c r="Q386" s="195"/>
      <c r="R386" s="196">
        <f>SUM(R387:R401)</f>
        <v>3.0088519000000002</v>
      </c>
      <c r="S386" s="195"/>
      <c r="T386" s="197">
        <f>SUM(T387:T401)</f>
        <v>0</v>
      </c>
      <c r="AR386" s="198" t="s">
        <v>78</v>
      </c>
      <c r="AT386" s="199" t="s">
        <v>67</v>
      </c>
      <c r="AU386" s="199" t="s">
        <v>76</v>
      </c>
      <c r="AY386" s="198" t="s">
        <v>130</v>
      </c>
      <c r="BK386" s="200">
        <f>SUM(BK387:BK401)</f>
        <v>0</v>
      </c>
    </row>
    <row r="387" spans="2:65" s="1" customFormat="1" ht="16.5" customHeight="1">
      <c r="B387" s="36"/>
      <c r="C387" s="203" t="s">
        <v>490</v>
      </c>
      <c r="D387" s="203" t="s">
        <v>134</v>
      </c>
      <c r="E387" s="204" t="s">
        <v>2214</v>
      </c>
      <c r="F387" s="205" t="s">
        <v>2215</v>
      </c>
      <c r="G387" s="206" t="s">
        <v>186</v>
      </c>
      <c r="H387" s="207">
        <v>4.2</v>
      </c>
      <c r="I387" s="208"/>
      <c r="J387" s="209">
        <f>ROUND(I387*H387,2)</f>
        <v>0</v>
      </c>
      <c r="K387" s="205" t="s">
        <v>138</v>
      </c>
      <c r="L387" s="41"/>
      <c r="M387" s="210" t="s">
        <v>1</v>
      </c>
      <c r="N387" s="211" t="s">
        <v>39</v>
      </c>
      <c r="O387" s="77"/>
      <c r="P387" s="212">
        <f>O387*H387</f>
        <v>0</v>
      </c>
      <c r="Q387" s="212">
        <v>0.01639</v>
      </c>
      <c r="R387" s="212">
        <f>Q387*H387</f>
        <v>0.068838</v>
      </c>
      <c r="S387" s="212">
        <v>0</v>
      </c>
      <c r="T387" s="213">
        <f>S387*H387</f>
        <v>0</v>
      </c>
      <c r="AR387" s="15" t="s">
        <v>397</v>
      </c>
      <c r="AT387" s="15" t="s">
        <v>134</v>
      </c>
      <c r="AU387" s="15" t="s">
        <v>78</v>
      </c>
      <c r="AY387" s="15" t="s">
        <v>130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5" t="s">
        <v>76</v>
      </c>
      <c r="BK387" s="214">
        <f>ROUND(I387*H387,2)</f>
        <v>0</v>
      </c>
      <c r="BL387" s="15" t="s">
        <v>397</v>
      </c>
      <c r="BM387" s="15" t="s">
        <v>2216</v>
      </c>
    </row>
    <row r="388" spans="2:47" s="1" customFormat="1" ht="12">
      <c r="B388" s="36"/>
      <c r="C388" s="37"/>
      <c r="D388" s="215" t="s">
        <v>141</v>
      </c>
      <c r="E388" s="37"/>
      <c r="F388" s="216" t="s">
        <v>2217</v>
      </c>
      <c r="G388" s="37"/>
      <c r="H388" s="37"/>
      <c r="I388" s="129"/>
      <c r="J388" s="37"/>
      <c r="K388" s="37"/>
      <c r="L388" s="41"/>
      <c r="M388" s="217"/>
      <c r="N388" s="77"/>
      <c r="O388" s="77"/>
      <c r="P388" s="77"/>
      <c r="Q388" s="77"/>
      <c r="R388" s="77"/>
      <c r="S388" s="77"/>
      <c r="T388" s="78"/>
      <c r="AT388" s="15" t="s">
        <v>141</v>
      </c>
      <c r="AU388" s="15" t="s">
        <v>78</v>
      </c>
    </row>
    <row r="389" spans="2:51" s="11" customFormat="1" ht="12">
      <c r="B389" s="231"/>
      <c r="C389" s="232"/>
      <c r="D389" s="215" t="s">
        <v>189</v>
      </c>
      <c r="E389" s="233" t="s">
        <v>1</v>
      </c>
      <c r="F389" s="234" t="s">
        <v>2218</v>
      </c>
      <c r="G389" s="232"/>
      <c r="H389" s="235">
        <v>4.2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189</v>
      </c>
      <c r="AU389" s="241" t="s">
        <v>78</v>
      </c>
      <c r="AV389" s="11" t="s">
        <v>78</v>
      </c>
      <c r="AW389" s="11" t="s">
        <v>31</v>
      </c>
      <c r="AX389" s="11" t="s">
        <v>76</v>
      </c>
      <c r="AY389" s="241" t="s">
        <v>130</v>
      </c>
    </row>
    <row r="390" spans="2:65" s="1" customFormat="1" ht="16.5" customHeight="1">
      <c r="B390" s="36"/>
      <c r="C390" s="203" t="s">
        <v>2219</v>
      </c>
      <c r="D390" s="203" t="s">
        <v>134</v>
      </c>
      <c r="E390" s="204" t="s">
        <v>2220</v>
      </c>
      <c r="F390" s="205" t="s">
        <v>2221</v>
      </c>
      <c r="G390" s="206" t="s">
        <v>186</v>
      </c>
      <c r="H390" s="207">
        <v>10.5</v>
      </c>
      <c r="I390" s="208"/>
      <c r="J390" s="209">
        <f>ROUND(I390*H390,2)</f>
        <v>0</v>
      </c>
      <c r="K390" s="205" t="s">
        <v>138</v>
      </c>
      <c r="L390" s="41"/>
      <c r="M390" s="210" t="s">
        <v>1</v>
      </c>
      <c r="N390" s="211" t="s">
        <v>39</v>
      </c>
      <c r="O390" s="77"/>
      <c r="P390" s="212">
        <f>O390*H390</f>
        <v>0</v>
      </c>
      <c r="Q390" s="212">
        <v>0.025</v>
      </c>
      <c r="R390" s="212">
        <f>Q390*H390</f>
        <v>0.2625</v>
      </c>
      <c r="S390" s="212">
        <v>0</v>
      </c>
      <c r="T390" s="213">
        <f>S390*H390</f>
        <v>0</v>
      </c>
      <c r="AR390" s="15" t="s">
        <v>397</v>
      </c>
      <c r="AT390" s="15" t="s">
        <v>134</v>
      </c>
      <c r="AU390" s="15" t="s">
        <v>78</v>
      </c>
      <c r="AY390" s="15" t="s">
        <v>130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5" t="s">
        <v>76</v>
      </c>
      <c r="BK390" s="214">
        <f>ROUND(I390*H390,2)</f>
        <v>0</v>
      </c>
      <c r="BL390" s="15" t="s">
        <v>397</v>
      </c>
      <c r="BM390" s="15" t="s">
        <v>2222</v>
      </c>
    </row>
    <row r="391" spans="2:47" s="1" customFormat="1" ht="12">
      <c r="B391" s="36"/>
      <c r="C391" s="37"/>
      <c r="D391" s="215" t="s">
        <v>141</v>
      </c>
      <c r="E391" s="37"/>
      <c r="F391" s="216" t="s">
        <v>2223</v>
      </c>
      <c r="G391" s="37"/>
      <c r="H391" s="37"/>
      <c r="I391" s="129"/>
      <c r="J391" s="37"/>
      <c r="K391" s="37"/>
      <c r="L391" s="41"/>
      <c r="M391" s="217"/>
      <c r="N391" s="77"/>
      <c r="O391" s="77"/>
      <c r="P391" s="77"/>
      <c r="Q391" s="77"/>
      <c r="R391" s="77"/>
      <c r="S391" s="77"/>
      <c r="T391" s="78"/>
      <c r="AT391" s="15" t="s">
        <v>141</v>
      </c>
      <c r="AU391" s="15" t="s">
        <v>78</v>
      </c>
    </row>
    <row r="392" spans="2:51" s="11" customFormat="1" ht="12">
      <c r="B392" s="231"/>
      <c r="C392" s="232"/>
      <c r="D392" s="215" t="s">
        <v>189</v>
      </c>
      <c r="E392" s="233" t="s">
        <v>1</v>
      </c>
      <c r="F392" s="234" t="s">
        <v>2224</v>
      </c>
      <c r="G392" s="232"/>
      <c r="H392" s="235">
        <v>10.5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189</v>
      </c>
      <c r="AU392" s="241" t="s">
        <v>78</v>
      </c>
      <c r="AV392" s="11" t="s">
        <v>78</v>
      </c>
      <c r="AW392" s="11" t="s">
        <v>31</v>
      </c>
      <c r="AX392" s="11" t="s">
        <v>76</v>
      </c>
      <c r="AY392" s="241" t="s">
        <v>130</v>
      </c>
    </row>
    <row r="393" spans="2:65" s="1" customFormat="1" ht="16.5" customHeight="1">
      <c r="B393" s="36"/>
      <c r="C393" s="203" t="s">
        <v>460</v>
      </c>
      <c r="D393" s="203" t="s">
        <v>134</v>
      </c>
      <c r="E393" s="204" t="s">
        <v>2225</v>
      </c>
      <c r="F393" s="205" t="s">
        <v>2226</v>
      </c>
      <c r="G393" s="206" t="s">
        <v>186</v>
      </c>
      <c r="H393" s="207">
        <v>218.93</v>
      </c>
      <c r="I393" s="208"/>
      <c r="J393" s="209">
        <f>ROUND(I393*H393,2)</f>
        <v>0</v>
      </c>
      <c r="K393" s="205" t="s">
        <v>138</v>
      </c>
      <c r="L393" s="41"/>
      <c r="M393" s="210" t="s">
        <v>1</v>
      </c>
      <c r="N393" s="211" t="s">
        <v>39</v>
      </c>
      <c r="O393" s="77"/>
      <c r="P393" s="212">
        <f>O393*H393</f>
        <v>0</v>
      </c>
      <c r="Q393" s="212">
        <v>0.01223</v>
      </c>
      <c r="R393" s="212">
        <f>Q393*H393</f>
        <v>2.6775139</v>
      </c>
      <c r="S393" s="212">
        <v>0</v>
      </c>
      <c r="T393" s="213">
        <f>S393*H393</f>
        <v>0</v>
      </c>
      <c r="AR393" s="15" t="s">
        <v>397</v>
      </c>
      <c r="AT393" s="15" t="s">
        <v>134</v>
      </c>
      <c r="AU393" s="15" t="s">
        <v>78</v>
      </c>
      <c r="AY393" s="15" t="s">
        <v>130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5" t="s">
        <v>76</v>
      </c>
      <c r="BK393" s="214">
        <f>ROUND(I393*H393,2)</f>
        <v>0</v>
      </c>
      <c r="BL393" s="15" t="s">
        <v>397</v>
      </c>
      <c r="BM393" s="15" t="s">
        <v>2227</v>
      </c>
    </row>
    <row r="394" spans="2:47" s="1" customFormat="1" ht="12">
      <c r="B394" s="36"/>
      <c r="C394" s="37"/>
      <c r="D394" s="215" t="s">
        <v>141</v>
      </c>
      <c r="E394" s="37"/>
      <c r="F394" s="216" t="s">
        <v>2228</v>
      </c>
      <c r="G394" s="37"/>
      <c r="H394" s="37"/>
      <c r="I394" s="129"/>
      <c r="J394" s="37"/>
      <c r="K394" s="37"/>
      <c r="L394" s="41"/>
      <c r="M394" s="217"/>
      <c r="N394" s="77"/>
      <c r="O394" s="77"/>
      <c r="P394" s="77"/>
      <c r="Q394" s="77"/>
      <c r="R394" s="77"/>
      <c r="S394" s="77"/>
      <c r="T394" s="78"/>
      <c r="AT394" s="15" t="s">
        <v>141</v>
      </c>
      <c r="AU394" s="15" t="s">
        <v>78</v>
      </c>
    </row>
    <row r="395" spans="2:51" s="11" customFormat="1" ht="12">
      <c r="B395" s="231"/>
      <c r="C395" s="232"/>
      <c r="D395" s="215" t="s">
        <v>189</v>
      </c>
      <c r="E395" s="233" t="s">
        <v>1</v>
      </c>
      <c r="F395" s="234" t="s">
        <v>2229</v>
      </c>
      <c r="G395" s="232"/>
      <c r="H395" s="235">
        <v>218.93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189</v>
      </c>
      <c r="AU395" s="241" t="s">
        <v>78</v>
      </c>
      <c r="AV395" s="11" t="s">
        <v>78</v>
      </c>
      <c r="AW395" s="11" t="s">
        <v>31</v>
      </c>
      <c r="AX395" s="11" t="s">
        <v>76</v>
      </c>
      <c r="AY395" s="241" t="s">
        <v>130</v>
      </c>
    </row>
    <row r="396" spans="2:65" s="1" customFormat="1" ht="16.5" customHeight="1">
      <c r="B396" s="36"/>
      <c r="C396" s="203" t="s">
        <v>349</v>
      </c>
      <c r="D396" s="203" t="s">
        <v>134</v>
      </c>
      <c r="E396" s="204" t="s">
        <v>879</v>
      </c>
      <c r="F396" s="205" t="s">
        <v>880</v>
      </c>
      <c r="G396" s="206" t="s">
        <v>173</v>
      </c>
      <c r="H396" s="207">
        <v>3.009</v>
      </c>
      <c r="I396" s="208"/>
      <c r="J396" s="209">
        <f>ROUND(I396*H396,2)</f>
        <v>0</v>
      </c>
      <c r="K396" s="205" t="s">
        <v>138</v>
      </c>
      <c r="L396" s="41"/>
      <c r="M396" s="210" t="s">
        <v>1</v>
      </c>
      <c r="N396" s="211" t="s">
        <v>39</v>
      </c>
      <c r="O396" s="77"/>
      <c r="P396" s="212">
        <f>O396*H396</f>
        <v>0</v>
      </c>
      <c r="Q396" s="212">
        <v>0</v>
      </c>
      <c r="R396" s="212">
        <f>Q396*H396</f>
        <v>0</v>
      </c>
      <c r="S396" s="212">
        <v>0</v>
      </c>
      <c r="T396" s="213">
        <f>S396*H396</f>
        <v>0</v>
      </c>
      <c r="AR396" s="15" t="s">
        <v>397</v>
      </c>
      <c r="AT396" s="15" t="s">
        <v>134</v>
      </c>
      <c r="AU396" s="15" t="s">
        <v>78</v>
      </c>
      <c r="AY396" s="15" t="s">
        <v>130</v>
      </c>
      <c r="BE396" s="214">
        <f>IF(N396="základní",J396,0)</f>
        <v>0</v>
      </c>
      <c r="BF396" s="214">
        <f>IF(N396="snížená",J396,0)</f>
        <v>0</v>
      </c>
      <c r="BG396" s="214">
        <f>IF(N396="zákl. přenesená",J396,0)</f>
        <v>0</v>
      </c>
      <c r="BH396" s="214">
        <f>IF(N396="sníž. přenesená",J396,0)</f>
        <v>0</v>
      </c>
      <c r="BI396" s="214">
        <f>IF(N396="nulová",J396,0)</f>
        <v>0</v>
      </c>
      <c r="BJ396" s="15" t="s">
        <v>76</v>
      </c>
      <c r="BK396" s="214">
        <f>ROUND(I396*H396,2)</f>
        <v>0</v>
      </c>
      <c r="BL396" s="15" t="s">
        <v>397</v>
      </c>
      <c r="BM396" s="15" t="s">
        <v>2230</v>
      </c>
    </row>
    <row r="397" spans="2:47" s="1" customFormat="1" ht="12">
      <c r="B397" s="36"/>
      <c r="C397" s="37"/>
      <c r="D397" s="215" t="s">
        <v>141</v>
      </c>
      <c r="E397" s="37"/>
      <c r="F397" s="216" t="s">
        <v>882</v>
      </c>
      <c r="G397" s="37"/>
      <c r="H397" s="37"/>
      <c r="I397" s="129"/>
      <c r="J397" s="37"/>
      <c r="K397" s="37"/>
      <c r="L397" s="41"/>
      <c r="M397" s="217"/>
      <c r="N397" s="77"/>
      <c r="O397" s="77"/>
      <c r="P397" s="77"/>
      <c r="Q397" s="77"/>
      <c r="R397" s="77"/>
      <c r="S397" s="77"/>
      <c r="T397" s="78"/>
      <c r="AT397" s="15" t="s">
        <v>141</v>
      </c>
      <c r="AU397" s="15" t="s">
        <v>78</v>
      </c>
    </row>
    <row r="398" spans="2:65" s="1" customFormat="1" ht="16.5" customHeight="1">
      <c r="B398" s="36"/>
      <c r="C398" s="203" t="s">
        <v>405</v>
      </c>
      <c r="D398" s="203" t="s">
        <v>134</v>
      </c>
      <c r="E398" s="204" t="s">
        <v>559</v>
      </c>
      <c r="F398" s="205" t="s">
        <v>560</v>
      </c>
      <c r="G398" s="206" t="s">
        <v>173</v>
      </c>
      <c r="H398" s="207">
        <v>3.009</v>
      </c>
      <c r="I398" s="208"/>
      <c r="J398" s="209">
        <f>ROUND(I398*H398,2)</f>
        <v>0</v>
      </c>
      <c r="K398" s="205" t="s">
        <v>138</v>
      </c>
      <c r="L398" s="41"/>
      <c r="M398" s="210" t="s">
        <v>1</v>
      </c>
      <c r="N398" s="211" t="s">
        <v>39</v>
      </c>
      <c r="O398" s="77"/>
      <c r="P398" s="212">
        <f>O398*H398</f>
        <v>0</v>
      </c>
      <c r="Q398" s="212">
        <v>0</v>
      </c>
      <c r="R398" s="212">
        <f>Q398*H398</f>
        <v>0</v>
      </c>
      <c r="S398" s="212">
        <v>0</v>
      </c>
      <c r="T398" s="213">
        <f>S398*H398</f>
        <v>0</v>
      </c>
      <c r="AR398" s="15" t="s">
        <v>397</v>
      </c>
      <c r="AT398" s="15" t="s">
        <v>134</v>
      </c>
      <c r="AU398" s="15" t="s">
        <v>78</v>
      </c>
      <c r="AY398" s="15" t="s">
        <v>130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5" t="s">
        <v>76</v>
      </c>
      <c r="BK398" s="214">
        <f>ROUND(I398*H398,2)</f>
        <v>0</v>
      </c>
      <c r="BL398" s="15" t="s">
        <v>397</v>
      </c>
      <c r="BM398" s="15" t="s">
        <v>2231</v>
      </c>
    </row>
    <row r="399" spans="2:47" s="1" customFormat="1" ht="12">
      <c r="B399" s="36"/>
      <c r="C399" s="37"/>
      <c r="D399" s="215" t="s">
        <v>141</v>
      </c>
      <c r="E399" s="37"/>
      <c r="F399" s="216" t="s">
        <v>562</v>
      </c>
      <c r="G399" s="37"/>
      <c r="H399" s="37"/>
      <c r="I399" s="129"/>
      <c r="J399" s="37"/>
      <c r="K399" s="37"/>
      <c r="L399" s="41"/>
      <c r="M399" s="217"/>
      <c r="N399" s="77"/>
      <c r="O399" s="77"/>
      <c r="P399" s="77"/>
      <c r="Q399" s="77"/>
      <c r="R399" s="77"/>
      <c r="S399" s="77"/>
      <c r="T399" s="78"/>
      <c r="AT399" s="15" t="s">
        <v>141</v>
      </c>
      <c r="AU399" s="15" t="s">
        <v>78</v>
      </c>
    </row>
    <row r="400" spans="2:65" s="1" customFormat="1" ht="16.5" customHeight="1">
      <c r="B400" s="36"/>
      <c r="C400" s="203" t="s">
        <v>410</v>
      </c>
      <c r="D400" s="203" t="s">
        <v>134</v>
      </c>
      <c r="E400" s="204" t="s">
        <v>563</v>
      </c>
      <c r="F400" s="205" t="s">
        <v>564</v>
      </c>
      <c r="G400" s="206" t="s">
        <v>173</v>
      </c>
      <c r="H400" s="207">
        <v>3.009</v>
      </c>
      <c r="I400" s="208"/>
      <c r="J400" s="209">
        <f>ROUND(I400*H400,2)</f>
        <v>0</v>
      </c>
      <c r="K400" s="205" t="s">
        <v>138</v>
      </c>
      <c r="L400" s="41"/>
      <c r="M400" s="210" t="s">
        <v>1</v>
      </c>
      <c r="N400" s="211" t="s">
        <v>39</v>
      </c>
      <c r="O400" s="77"/>
      <c r="P400" s="212">
        <f>O400*H400</f>
        <v>0</v>
      </c>
      <c r="Q400" s="212">
        <v>0</v>
      </c>
      <c r="R400" s="212">
        <f>Q400*H400</f>
        <v>0</v>
      </c>
      <c r="S400" s="212">
        <v>0</v>
      </c>
      <c r="T400" s="213">
        <f>S400*H400</f>
        <v>0</v>
      </c>
      <c r="AR400" s="15" t="s">
        <v>397</v>
      </c>
      <c r="AT400" s="15" t="s">
        <v>134</v>
      </c>
      <c r="AU400" s="15" t="s">
        <v>78</v>
      </c>
      <c r="AY400" s="15" t="s">
        <v>130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5" t="s">
        <v>76</v>
      </c>
      <c r="BK400" s="214">
        <f>ROUND(I400*H400,2)</f>
        <v>0</v>
      </c>
      <c r="BL400" s="15" t="s">
        <v>397</v>
      </c>
      <c r="BM400" s="15" t="s">
        <v>2232</v>
      </c>
    </row>
    <row r="401" spans="2:47" s="1" customFormat="1" ht="12">
      <c r="B401" s="36"/>
      <c r="C401" s="37"/>
      <c r="D401" s="215" t="s">
        <v>141</v>
      </c>
      <c r="E401" s="37"/>
      <c r="F401" s="216" t="s">
        <v>566</v>
      </c>
      <c r="G401" s="37"/>
      <c r="H401" s="37"/>
      <c r="I401" s="129"/>
      <c r="J401" s="37"/>
      <c r="K401" s="37"/>
      <c r="L401" s="41"/>
      <c r="M401" s="217"/>
      <c r="N401" s="77"/>
      <c r="O401" s="77"/>
      <c r="P401" s="77"/>
      <c r="Q401" s="77"/>
      <c r="R401" s="77"/>
      <c r="S401" s="77"/>
      <c r="T401" s="78"/>
      <c r="AT401" s="15" t="s">
        <v>141</v>
      </c>
      <c r="AU401" s="15" t="s">
        <v>78</v>
      </c>
    </row>
    <row r="402" spans="2:63" s="10" customFormat="1" ht="22.8" customHeight="1">
      <c r="B402" s="187"/>
      <c r="C402" s="188"/>
      <c r="D402" s="189" t="s">
        <v>67</v>
      </c>
      <c r="E402" s="201" t="s">
        <v>567</v>
      </c>
      <c r="F402" s="201" t="s">
        <v>568</v>
      </c>
      <c r="G402" s="188"/>
      <c r="H402" s="188"/>
      <c r="I402" s="191"/>
      <c r="J402" s="202">
        <f>BK402</f>
        <v>0</v>
      </c>
      <c r="K402" s="188"/>
      <c r="L402" s="193"/>
      <c r="M402" s="194"/>
      <c r="N402" s="195"/>
      <c r="O402" s="195"/>
      <c r="P402" s="196">
        <f>SUM(P403:P437)</f>
        <v>0</v>
      </c>
      <c r="Q402" s="195"/>
      <c r="R402" s="196">
        <f>SUM(R403:R437)</f>
        <v>0.018</v>
      </c>
      <c r="S402" s="195"/>
      <c r="T402" s="197">
        <f>SUM(T403:T437)</f>
        <v>4.7103</v>
      </c>
      <c r="AR402" s="198" t="s">
        <v>78</v>
      </c>
      <c r="AT402" s="199" t="s">
        <v>67</v>
      </c>
      <c r="AU402" s="199" t="s">
        <v>76</v>
      </c>
      <c r="AY402" s="198" t="s">
        <v>130</v>
      </c>
      <c r="BK402" s="200">
        <f>SUM(BK403:BK437)</f>
        <v>0</v>
      </c>
    </row>
    <row r="403" spans="2:65" s="1" customFormat="1" ht="16.5" customHeight="1">
      <c r="B403" s="36"/>
      <c r="C403" s="203" t="s">
        <v>431</v>
      </c>
      <c r="D403" s="203" t="s">
        <v>134</v>
      </c>
      <c r="E403" s="204" t="s">
        <v>2233</v>
      </c>
      <c r="F403" s="205" t="s">
        <v>2234</v>
      </c>
      <c r="G403" s="206" t="s">
        <v>186</v>
      </c>
      <c r="H403" s="207">
        <v>35</v>
      </c>
      <c r="I403" s="208"/>
      <c r="J403" s="209">
        <f>ROUND(I403*H403,2)</f>
        <v>0</v>
      </c>
      <c r="K403" s="205" t="s">
        <v>138</v>
      </c>
      <c r="L403" s="41"/>
      <c r="M403" s="210" t="s">
        <v>1</v>
      </c>
      <c r="N403" s="211" t="s">
        <v>39</v>
      </c>
      <c r="O403" s="77"/>
      <c r="P403" s="212">
        <f>O403*H403</f>
        <v>0</v>
      </c>
      <c r="Q403" s="212">
        <v>0</v>
      </c>
      <c r="R403" s="212">
        <f>Q403*H403</f>
        <v>0</v>
      </c>
      <c r="S403" s="212">
        <v>0.01098</v>
      </c>
      <c r="T403" s="213">
        <f>S403*H403</f>
        <v>0.38430000000000003</v>
      </c>
      <c r="AR403" s="15" t="s">
        <v>397</v>
      </c>
      <c r="AT403" s="15" t="s">
        <v>134</v>
      </c>
      <c r="AU403" s="15" t="s">
        <v>78</v>
      </c>
      <c r="AY403" s="15" t="s">
        <v>130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5" t="s">
        <v>76</v>
      </c>
      <c r="BK403" s="214">
        <f>ROUND(I403*H403,2)</f>
        <v>0</v>
      </c>
      <c r="BL403" s="15" t="s">
        <v>397</v>
      </c>
      <c r="BM403" s="15" t="s">
        <v>2235</v>
      </c>
    </row>
    <row r="404" spans="2:47" s="1" customFormat="1" ht="12">
      <c r="B404" s="36"/>
      <c r="C404" s="37"/>
      <c r="D404" s="215" t="s">
        <v>141</v>
      </c>
      <c r="E404" s="37"/>
      <c r="F404" s="216" t="s">
        <v>2236</v>
      </c>
      <c r="G404" s="37"/>
      <c r="H404" s="37"/>
      <c r="I404" s="129"/>
      <c r="J404" s="37"/>
      <c r="K404" s="37"/>
      <c r="L404" s="41"/>
      <c r="M404" s="217"/>
      <c r="N404" s="77"/>
      <c r="O404" s="77"/>
      <c r="P404" s="77"/>
      <c r="Q404" s="77"/>
      <c r="R404" s="77"/>
      <c r="S404" s="77"/>
      <c r="T404" s="78"/>
      <c r="AT404" s="15" t="s">
        <v>141</v>
      </c>
      <c r="AU404" s="15" t="s">
        <v>78</v>
      </c>
    </row>
    <row r="405" spans="2:51" s="11" customFormat="1" ht="12">
      <c r="B405" s="231"/>
      <c r="C405" s="232"/>
      <c r="D405" s="215" t="s">
        <v>189</v>
      </c>
      <c r="E405" s="233" t="s">
        <v>1</v>
      </c>
      <c r="F405" s="234" t="s">
        <v>2237</v>
      </c>
      <c r="G405" s="232"/>
      <c r="H405" s="235">
        <v>35</v>
      </c>
      <c r="I405" s="236"/>
      <c r="J405" s="232"/>
      <c r="K405" s="232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189</v>
      </c>
      <c r="AU405" s="241" t="s">
        <v>78</v>
      </c>
      <c r="AV405" s="11" t="s">
        <v>78</v>
      </c>
      <c r="AW405" s="11" t="s">
        <v>31</v>
      </c>
      <c r="AX405" s="11" t="s">
        <v>76</v>
      </c>
      <c r="AY405" s="241" t="s">
        <v>130</v>
      </c>
    </row>
    <row r="406" spans="2:65" s="1" customFormat="1" ht="16.5" customHeight="1">
      <c r="B406" s="36"/>
      <c r="C406" s="203" t="s">
        <v>2238</v>
      </c>
      <c r="D406" s="203" t="s">
        <v>134</v>
      </c>
      <c r="E406" s="204" t="s">
        <v>2239</v>
      </c>
      <c r="F406" s="205" t="s">
        <v>2240</v>
      </c>
      <c r="G406" s="206" t="s">
        <v>186</v>
      </c>
      <c r="H406" s="207">
        <v>30</v>
      </c>
      <c r="I406" s="208"/>
      <c r="J406" s="209">
        <f>ROUND(I406*H406,2)</f>
        <v>0</v>
      </c>
      <c r="K406" s="205" t="s">
        <v>138</v>
      </c>
      <c r="L406" s="41"/>
      <c r="M406" s="210" t="s">
        <v>1</v>
      </c>
      <c r="N406" s="211" t="s">
        <v>39</v>
      </c>
      <c r="O406" s="77"/>
      <c r="P406" s="212">
        <f>O406*H406</f>
        <v>0</v>
      </c>
      <c r="Q406" s="212">
        <v>0</v>
      </c>
      <c r="R406" s="212">
        <f>Q406*H406</f>
        <v>0</v>
      </c>
      <c r="S406" s="212">
        <v>0</v>
      </c>
      <c r="T406" s="213">
        <f>S406*H406</f>
        <v>0</v>
      </c>
      <c r="AR406" s="15" t="s">
        <v>397</v>
      </c>
      <c r="AT406" s="15" t="s">
        <v>134</v>
      </c>
      <c r="AU406" s="15" t="s">
        <v>78</v>
      </c>
      <c r="AY406" s="15" t="s">
        <v>130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5" t="s">
        <v>76</v>
      </c>
      <c r="BK406" s="214">
        <f>ROUND(I406*H406,2)</f>
        <v>0</v>
      </c>
      <c r="BL406" s="15" t="s">
        <v>397</v>
      </c>
      <c r="BM406" s="15" t="s">
        <v>2241</v>
      </c>
    </row>
    <row r="407" spans="2:47" s="1" customFormat="1" ht="12">
      <c r="B407" s="36"/>
      <c r="C407" s="37"/>
      <c r="D407" s="215" t="s">
        <v>141</v>
      </c>
      <c r="E407" s="37"/>
      <c r="F407" s="216" t="s">
        <v>2242</v>
      </c>
      <c r="G407" s="37"/>
      <c r="H407" s="37"/>
      <c r="I407" s="129"/>
      <c r="J407" s="37"/>
      <c r="K407" s="37"/>
      <c r="L407" s="41"/>
      <c r="M407" s="217"/>
      <c r="N407" s="77"/>
      <c r="O407" s="77"/>
      <c r="P407" s="77"/>
      <c r="Q407" s="77"/>
      <c r="R407" s="77"/>
      <c r="S407" s="77"/>
      <c r="T407" s="78"/>
      <c r="AT407" s="15" t="s">
        <v>141</v>
      </c>
      <c r="AU407" s="15" t="s">
        <v>78</v>
      </c>
    </row>
    <row r="408" spans="2:51" s="11" customFormat="1" ht="12">
      <c r="B408" s="231"/>
      <c r="C408" s="232"/>
      <c r="D408" s="215" t="s">
        <v>189</v>
      </c>
      <c r="E408" s="233" t="s">
        <v>1</v>
      </c>
      <c r="F408" s="234" t="s">
        <v>2243</v>
      </c>
      <c r="G408" s="232"/>
      <c r="H408" s="235">
        <v>30</v>
      </c>
      <c r="I408" s="236"/>
      <c r="J408" s="232"/>
      <c r="K408" s="232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189</v>
      </c>
      <c r="AU408" s="241" t="s">
        <v>78</v>
      </c>
      <c r="AV408" s="11" t="s">
        <v>78</v>
      </c>
      <c r="AW408" s="11" t="s">
        <v>31</v>
      </c>
      <c r="AX408" s="11" t="s">
        <v>76</v>
      </c>
      <c r="AY408" s="241" t="s">
        <v>130</v>
      </c>
    </row>
    <row r="409" spans="2:65" s="1" customFormat="1" ht="16.5" customHeight="1">
      <c r="B409" s="36"/>
      <c r="C409" s="203" t="s">
        <v>511</v>
      </c>
      <c r="D409" s="203" t="s">
        <v>134</v>
      </c>
      <c r="E409" s="204" t="s">
        <v>2244</v>
      </c>
      <c r="F409" s="205" t="s">
        <v>2245</v>
      </c>
      <c r="G409" s="206" t="s">
        <v>258</v>
      </c>
      <c r="H409" s="207">
        <v>5</v>
      </c>
      <c r="I409" s="208"/>
      <c r="J409" s="209">
        <f>ROUND(I409*H409,2)</f>
        <v>0</v>
      </c>
      <c r="K409" s="205" t="s">
        <v>138</v>
      </c>
      <c r="L409" s="41"/>
      <c r="M409" s="210" t="s">
        <v>1</v>
      </c>
      <c r="N409" s="211" t="s">
        <v>39</v>
      </c>
      <c r="O409" s="77"/>
      <c r="P409" s="212">
        <f>O409*H409</f>
        <v>0</v>
      </c>
      <c r="Q409" s="212">
        <v>0</v>
      </c>
      <c r="R409" s="212">
        <f>Q409*H409</f>
        <v>0</v>
      </c>
      <c r="S409" s="212">
        <v>0.001</v>
      </c>
      <c r="T409" s="213">
        <f>S409*H409</f>
        <v>0.005</v>
      </c>
      <c r="AR409" s="15" t="s">
        <v>397</v>
      </c>
      <c r="AT409" s="15" t="s">
        <v>134</v>
      </c>
      <c r="AU409" s="15" t="s">
        <v>78</v>
      </c>
      <c r="AY409" s="15" t="s">
        <v>130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5" t="s">
        <v>76</v>
      </c>
      <c r="BK409" s="214">
        <f>ROUND(I409*H409,2)</f>
        <v>0</v>
      </c>
      <c r="BL409" s="15" t="s">
        <v>397</v>
      </c>
      <c r="BM409" s="15" t="s">
        <v>2246</v>
      </c>
    </row>
    <row r="410" spans="2:47" s="1" customFormat="1" ht="12">
      <c r="B410" s="36"/>
      <c r="C410" s="37"/>
      <c r="D410" s="215" t="s">
        <v>141</v>
      </c>
      <c r="E410" s="37"/>
      <c r="F410" s="216" t="s">
        <v>2247</v>
      </c>
      <c r="G410" s="37"/>
      <c r="H410" s="37"/>
      <c r="I410" s="129"/>
      <c r="J410" s="37"/>
      <c r="K410" s="37"/>
      <c r="L410" s="41"/>
      <c r="M410" s="217"/>
      <c r="N410" s="77"/>
      <c r="O410" s="77"/>
      <c r="P410" s="77"/>
      <c r="Q410" s="77"/>
      <c r="R410" s="77"/>
      <c r="S410" s="77"/>
      <c r="T410" s="78"/>
      <c r="AT410" s="15" t="s">
        <v>141</v>
      </c>
      <c r="AU410" s="15" t="s">
        <v>78</v>
      </c>
    </row>
    <row r="411" spans="2:65" s="1" customFormat="1" ht="16.5" customHeight="1">
      <c r="B411" s="36"/>
      <c r="C411" s="203" t="s">
        <v>2248</v>
      </c>
      <c r="D411" s="203" t="s">
        <v>134</v>
      </c>
      <c r="E411" s="204" t="s">
        <v>2249</v>
      </c>
      <c r="F411" s="205" t="s">
        <v>2250</v>
      </c>
      <c r="G411" s="206" t="s">
        <v>198</v>
      </c>
      <c r="H411" s="207">
        <v>96</v>
      </c>
      <c r="I411" s="208"/>
      <c r="J411" s="209">
        <f>ROUND(I411*H411,2)</f>
        <v>0</v>
      </c>
      <c r="K411" s="205" t="s">
        <v>138</v>
      </c>
      <c r="L411" s="41"/>
      <c r="M411" s="210" t="s">
        <v>1</v>
      </c>
      <c r="N411" s="211" t="s">
        <v>39</v>
      </c>
      <c r="O411" s="77"/>
      <c r="P411" s="212">
        <f>O411*H411</f>
        <v>0</v>
      </c>
      <c r="Q411" s="212">
        <v>0</v>
      </c>
      <c r="R411" s="212">
        <f>Q411*H411</f>
        <v>0</v>
      </c>
      <c r="S411" s="212">
        <v>0</v>
      </c>
      <c r="T411" s="213">
        <f>S411*H411</f>
        <v>0</v>
      </c>
      <c r="AR411" s="15" t="s">
        <v>397</v>
      </c>
      <c r="AT411" s="15" t="s">
        <v>134</v>
      </c>
      <c r="AU411" s="15" t="s">
        <v>78</v>
      </c>
      <c r="AY411" s="15" t="s">
        <v>130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5" t="s">
        <v>76</v>
      </c>
      <c r="BK411" s="214">
        <f>ROUND(I411*H411,2)</f>
        <v>0</v>
      </c>
      <c r="BL411" s="15" t="s">
        <v>397</v>
      </c>
      <c r="BM411" s="15" t="s">
        <v>2251</v>
      </c>
    </row>
    <row r="412" spans="2:47" s="1" customFormat="1" ht="12">
      <c r="B412" s="36"/>
      <c r="C412" s="37"/>
      <c r="D412" s="215" t="s">
        <v>141</v>
      </c>
      <c r="E412" s="37"/>
      <c r="F412" s="216" t="s">
        <v>2252</v>
      </c>
      <c r="G412" s="37"/>
      <c r="H412" s="37"/>
      <c r="I412" s="129"/>
      <c r="J412" s="37"/>
      <c r="K412" s="37"/>
      <c r="L412" s="41"/>
      <c r="M412" s="217"/>
      <c r="N412" s="77"/>
      <c r="O412" s="77"/>
      <c r="P412" s="77"/>
      <c r="Q412" s="77"/>
      <c r="R412" s="77"/>
      <c r="S412" s="77"/>
      <c r="T412" s="78"/>
      <c r="AT412" s="15" t="s">
        <v>141</v>
      </c>
      <c r="AU412" s="15" t="s">
        <v>78</v>
      </c>
    </row>
    <row r="413" spans="2:65" s="1" customFormat="1" ht="16.5" customHeight="1">
      <c r="B413" s="36"/>
      <c r="C413" s="203" t="s">
        <v>2253</v>
      </c>
      <c r="D413" s="203" t="s">
        <v>134</v>
      </c>
      <c r="E413" s="204" t="s">
        <v>885</v>
      </c>
      <c r="F413" s="205" t="s">
        <v>886</v>
      </c>
      <c r="G413" s="206" t="s">
        <v>258</v>
      </c>
      <c r="H413" s="207">
        <v>1</v>
      </c>
      <c r="I413" s="208"/>
      <c r="J413" s="209">
        <f>ROUND(I413*H413,2)</f>
        <v>0</v>
      </c>
      <c r="K413" s="205" t="s">
        <v>138</v>
      </c>
      <c r="L413" s="41"/>
      <c r="M413" s="210" t="s">
        <v>1</v>
      </c>
      <c r="N413" s="211" t="s">
        <v>39</v>
      </c>
      <c r="O413" s="77"/>
      <c r="P413" s="212">
        <f>O413*H413</f>
        <v>0</v>
      </c>
      <c r="Q413" s="212">
        <v>0</v>
      </c>
      <c r="R413" s="212">
        <f>Q413*H413</f>
        <v>0</v>
      </c>
      <c r="S413" s="212">
        <v>0</v>
      </c>
      <c r="T413" s="213">
        <f>S413*H413</f>
        <v>0</v>
      </c>
      <c r="AR413" s="15" t="s">
        <v>397</v>
      </c>
      <c r="AT413" s="15" t="s">
        <v>134</v>
      </c>
      <c r="AU413" s="15" t="s">
        <v>78</v>
      </c>
      <c r="AY413" s="15" t="s">
        <v>130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5" t="s">
        <v>76</v>
      </c>
      <c r="BK413" s="214">
        <f>ROUND(I413*H413,2)</f>
        <v>0</v>
      </c>
      <c r="BL413" s="15" t="s">
        <v>397</v>
      </c>
      <c r="BM413" s="15" t="s">
        <v>2254</v>
      </c>
    </row>
    <row r="414" spans="2:47" s="1" customFormat="1" ht="12">
      <c r="B414" s="36"/>
      <c r="C414" s="37"/>
      <c r="D414" s="215" t="s">
        <v>141</v>
      </c>
      <c r="E414" s="37"/>
      <c r="F414" s="216" t="s">
        <v>888</v>
      </c>
      <c r="G414" s="37"/>
      <c r="H414" s="37"/>
      <c r="I414" s="129"/>
      <c r="J414" s="37"/>
      <c r="K414" s="37"/>
      <c r="L414" s="41"/>
      <c r="M414" s="217"/>
      <c r="N414" s="77"/>
      <c r="O414" s="77"/>
      <c r="P414" s="77"/>
      <c r="Q414" s="77"/>
      <c r="R414" s="77"/>
      <c r="S414" s="77"/>
      <c r="T414" s="78"/>
      <c r="AT414" s="15" t="s">
        <v>141</v>
      </c>
      <c r="AU414" s="15" t="s">
        <v>78</v>
      </c>
    </row>
    <row r="415" spans="2:65" s="1" customFormat="1" ht="16.5" customHeight="1">
      <c r="B415" s="36"/>
      <c r="C415" s="221" t="s">
        <v>2255</v>
      </c>
      <c r="D415" s="221" t="s">
        <v>178</v>
      </c>
      <c r="E415" s="222" t="s">
        <v>2256</v>
      </c>
      <c r="F415" s="223" t="s">
        <v>2257</v>
      </c>
      <c r="G415" s="224" t="s">
        <v>258</v>
      </c>
      <c r="H415" s="225">
        <v>1</v>
      </c>
      <c r="I415" s="226"/>
      <c r="J415" s="227">
        <f>ROUND(I415*H415,2)</f>
        <v>0</v>
      </c>
      <c r="K415" s="223" t="s">
        <v>138</v>
      </c>
      <c r="L415" s="228"/>
      <c r="M415" s="229" t="s">
        <v>1</v>
      </c>
      <c r="N415" s="230" t="s">
        <v>39</v>
      </c>
      <c r="O415" s="77"/>
      <c r="P415" s="212">
        <f>O415*H415</f>
        <v>0</v>
      </c>
      <c r="Q415" s="212">
        <v>0.018</v>
      </c>
      <c r="R415" s="212">
        <f>Q415*H415</f>
        <v>0.018</v>
      </c>
      <c r="S415" s="212">
        <v>0</v>
      </c>
      <c r="T415" s="213">
        <f>S415*H415</f>
        <v>0</v>
      </c>
      <c r="AR415" s="15" t="s">
        <v>408</v>
      </c>
      <c r="AT415" s="15" t="s">
        <v>178</v>
      </c>
      <c r="AU415" s="15" t="s">
        <v>78</v>
      </c>
      <c r="AY415" s="15" t="s">
        <v>130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15" t="s">
        <v>76</v>
      </c>
      <c r="BK415" s="214">
        <f>ROUND(I415*H415,2)</f>
        <v>0</v>
      </c>
      <c r="BL415" s="15" t="s">
        <v>397</v>
      </c>
      <c r="BM415" s="15" t="s">
        <v>2258</v>
      </c>
    </row>
    <row r="416" spans="2:47" s="1" customFormat="1" ht="12">
      <c r="B416" s="36"/>
      <c r="C416" s="37"/>
      <c r="D416" s="215" t="s">
        <v>141</v>
      </c>
      <c r="E416" s="37"/>
      <c r="F416" s="216" t="s">
        <v>2257</v>
      </c>
      <c r="G416" s="37"/>
      <c r="H416" s="37"/>
      <c r="I416" s="129"/>
      <c r="J416" s="37"/>
      <c r="K416" s="37"/>
      <c r="L416" s="41"/>
      <c r="M416" s="217"/>
      <c r="N416" s="77"/>
      <c r="O416" s="77"/>
      <c r="P416" s="77"/>
      <c r="Q416" s="77"/>
      <c r="R416" s="77"/>
      <c r="S416" s="77"/>
      <c r="T416" s="78"/>
      <c r="AT416" s="15" t="s">
        <v>141</v>
      </c>
      <c r="AU416" s="15" t="s">
        <v>78</v>
      </c>
    </row>
    <row r="417" spans="2:65" s="1" customFormat="1" ht="16.5" customHeight="1">
      <c r="B417" s="36"/>
      <c r="C417" s="203" t="s">
        <v>76</v>
      </c>
      <c r="D417" s="203" t="s">
        <v>134</v>
      </c>
      <c r="E417" s="204" t="s">
        <v>2259</v>
      </c>
      <c r="F417" s="205" t="s">
        <v>2260</v>
      </c>
      <c r="G417" s="206" t="s">
        <v>258</v>
      </c>
      <c r="H417" s="207">
        <v>2</v>
      </c>
      <c r="I417" s="208"/>
      <c r="J417" s="209">
        <f>ROUND(I417*H417,2)</f>
        <v>0</v>
      </c>
      <c r="K417" s="205" t="s">
        <v>138</v>
      </c>
      <c r="L417" s="41"/>
      <c r="M417" s="210" t="s">
        <v>1</v>
      </c>
      <c r="N417" s="211" t="s">
        <v>39</v>
      </c>
      <c r="O417" s="77"/>
      <c r="P417" s="212">
        <f>O417*H417</f>
        <v>0</v>
      </c>
      <c r="Q417" s="212">
        <v>0</v>
      </c>
      <c r="R417" s="212">
        <f>Q417*H417</f>
        <v>0</v>
      </c>
      <c r="S417" s="212">
        <v>0.0018</v>
      </c>
      <c r="T417" s="213">
        <f>S417*H417</f>
        <v>0.0036</v>
      </c>
      <c r="AR417" s="15" t="s">
        <v>397</v>
      </c>
      <c r="AT417" s="15" t="s">
        <v>134</v>
      </c>
      <c r="AU417" s="15" t="s">
        <v>78</v>
      </c>
      <c r="AY417" s="15" t="s">
        <v>130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15" t="s">
        <v>76</v>
      </c>
      <c r="BK417" s="214">
        <f>ROUND(I417*H417,2)</f>
        <v>0</v>
      </c>
      <c r="BL417" s="15" t="s">
        <v>397</v>
      </c>
      <c r="BM417" s="15" t="s">
        <v>2261</v>
      </c>
    </row>
    <row r="418" spans="2:47" s="1" customFormat="1" ht="12">
      <c r="B418" s="36"/>
      <c r="C418" s="37"/>
      <c r="D418" s="215" t="s">
        <v>141</v>
      </c>
      <c r="E418" s="37"/>
      <c r="F418" s="216" t="s">
        <v>2262</v>
      </c>
      <c r="G418" s="37"/>
      <c r="H418" s="37"/>
      <c r="I418" s="129"/>
      <c r="J418" s="37"/>
      <c r="K418" s="37"/>
      <c r="L418" s="41"/>
      <c r="M418" s="217"/>
      <c r="N418" s="77"/>
      <c r="O418" s="77"/>
      <c r="P418" s="77"/>
      <c r="Q418" s="77"/>
      <c r="R418" s="77"/>
      <c r="S418" s="77"/>
      <c r="T418" s="78"/>
      <c r="AT418" s="15" t="s">
        <v>141</v>
      </c>
      <c r="AU418" s="15" t="s">
        <v>78</v>
      </c>
    </row>
    <row r="419" spans="2:65" s="1" customFormat="1" ht="16.5" customHeight="1">
      <c r="B419" s="36"/>
      <c r="C419" s="203" t="s">
        <v>476</v>
      </c>
      <c r="D419" s="203" t="s">
        <v>134</v>
      </c>
      <c r="E419" s="204" t="s">
        <v>2263</v>
      </c>
      <c r="F419" s="205" t="s">
        <v>2264</v>
      </c>
      <c r="G419" s="206" t="s">
        <v>258</v>
      </c>
      <c r="H419" s="207">
        <v>11</v>
      </c>
      <c r="I419" s="208"/>
      <c r="J419" s="209">
        <f>ROUND(I419*H419,2)</f>
        <v>0</v>
      </c>
      <c r="K419" s="205" t="s">
        <v>138</v>
      </c>
      <c r="L419" s="41"/>
      <c r="M419" s="210" t="s">
        <v>1</v>
      </c>
      <c r="N419" s="211" t="s">
        <v>39</v>
      </c>
      <c r="O419" s="77"/>
      <c r="P419" s="212">
        <f>O419*H419</f>
        <v>0</v>
      </c>
      <c r="Q419" s="212">
        <v>0</v>
      </c>
      <c r="R419" s="212">
        <f>Q419*H419</f>
        <v>0</v>
      </c>
      <c r="S419" s="212">
        <v>0.0015</v>
      </c>
      <c r="T419" s="213">
        <f>S419*H419</f>
        <v>0.0165</v>
      </c>
      <c r="AR419" s="15" t="s">
        <v>397</v>
      </c>
      <c r="AT419" s="15" t="s">
        <v>134</v>
      </c>
      <c r="AU419" s="15" t="s">
        <v>78</v>
      </c>
      <c r="AY419" s="15" t="s">
        <v>130</v>
      </c>
      <c r="BE419" s="214">
        <f>IF(N419="základní",J419,0)</f>
        <v>0</v>
      </c>
      <c r="BF419" s="214">
        <f>IF(N419="snížená",J419,0)</f>
        <v>0</v>
      </c>
      <c r="BG419" s="214">
        <f>IF(N419="zákl. přenesená",J419,0)</f>
        <v>0</v>
      </c>
      <c r="BH419" s="214">
        <f>IF(N419="sníž. přenesená",J419,0)</f>
        <v>0</v>
      </c>
      <c r="BI419" s="214">
        <f>IF(N419="nulová",J419,0)</f>
        <v>0</v>
      </c>
      <c r="BJ419" s="15" t="s">
        <v>76</v>
      </c>
      <c r="BK419" s="214">
        <f>ROUND(I419*H419,2)</f>
        <v>0</v>
      </c>
      <c r="BL419" s="15" t="s">
        <v>397</v>
      </c>
      <c r="BM419" s="15" t="s">
        <v>2265</v>
      </c>
    </row>
    <row r="420" spans="2:47" s="1" customFormat="1" ht="12">
      <c r="B420" s="36"/>
      <c r="C420" s="37"/>
      <c r="D420" s="215" t="s">
        <v>141</v>
      </c>
      <c r="E420" s="37"/>
      <c r="F420" s="216" t="s">
        <v>2266</v>
      </c>
      <c r="G420" s="37"/>
      <c r="H420" s="37"/>
      <c r="I420" s="129"/>
      <c r="J420" s="37"/>
      <c r="K420" s="37"/>
      <c r="L420" s="41"/>
      <c r="M420" s="217"/>
      <c r="N420" s="77"/>
      <c r="O420" s="77"/>
      <c r="P420" s="77"/>
      <c r="Q420" s="77"/>
      <c r="R420" s="77"/>
      <c r="S420" s="77"/>
      <c r="T420" s="78"/>
      <c r="AT420" s="15" t="s">
        <v>141</v>
      </c>
      <c r="AU420" s="15" t="s">
        <v>78</v>
      </c>
    </row>
    <row r="421" spans="2:65" s="1" customFormat="1" ht="16.5" customHeight="1">
      <c r="B421" s="36"/>
      <c r="C421" s="203" t="s">
        <v>129</v>
      </c>
      <c r="D421" s="203" t="s">
        <v>134</v>
      </c>
      <c r="E421" s="204" t="s">
        <v>2267</v>
      </c>
      <c r="F421" s="205" t="s">
        <v>2268</v>
      </c>
      <c r="G421" s="206" t="s">
        <v>258</v>
      </c>
      <c r="H421" s="207">
        <v>2</v>
      </c>
      <c r="I421" s="208"/>
      <c r="J421" s="209">
        <f>ROUND(I421*H421,2)</f>
        <v>0</v>
      </c>
      <c r="K421" s="205" t="s">
        <v>138</v>
      </c>
      <c r="L421" s="41"/>
      <c r="M421" s="210" t="s">
        <v>1</v>
      </c>
      <c r="N421" s="211" t="s">
        <v>39</v>
      </c>
      <c r="O421" s="77"/>
      <c r="P421" s="212">
        <f>O421*H421</f>
        <v>0</v>
      </c>
      <c r="Q421" s="212">
        <v>0</v>
      </c>
      <c r="R421" s="212">
        <f>Q421*H421</f>
        <v>0</v>
      </c>
      <c r="S421" s="212">
        <v>0.026</v>
      </c>
      <c r="T421" s="213">
        <f>S421*H421</f>
        <v>0.052</v>
      </c>
      <c r="AR421" s="15" t="s">
        <v>397</v>
      </c>
      <c r="AT421" s="15" t="s">
        <v>134</v>
      </c>
      <c r="AU421" s="15" t="s">
        <v>78</v>
      </c>
      <c r="AY421" s="15" t="s">
        <v>130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5" t="s">
        <v>76</v>
      </c>
      <c r="BK421" s="214">
        <f>ROUND(I421*H421,2)</f>
        <v>0</v>
      </c>
      <c r="BL421" s="15" t="s">
        <v>397</v>
      </c>
      <c r="BM421" s="15" t="s">
        <v>2269</v>
      </c>
    </row>
    <row r="422" spans="2:47" s="1" customFormat="1" ht="12">
      <c r="B422" s="36"/>
      <c r="C422" s="37"/>
      <c r="D422" s="215" t="s">
        <v>141</v>
      </c>
      <c r="E422" s="37"/>
      <c r="F422" s="216" t="s">
        <v>2270</v>
      </c>
      <c r="G422" s="37"/>
      <c r="H422" s="37"/>
      <c r="I422" s="129"/>
      <c r="J422" s="37"/>
      <c r="K422" s="37"/>
      <c r="L422" s="41"/>
      <c r="M422" s="217"/>
      <c r="N422" s="77"/>
      <c r="O422" s="77"/>
      <c r="P422" s="77"/>
      <c r="Q422" s="77"/>
      <c r="R422" s="77"/>
      <c r="S422" s="77"/>
      <c r="T422" s="78"/>
      <c r="AT422" s="15" t="s">
        <v>141</v>
      </c>
      <c r="AU422" s="15" t="s">
        <v>78</v>
      </c>
    </row>
    <row r="423" spans="2:65" s="1" customFormat="1" ht="16.5" customHeight="1">
      <c r="B423" s="36"/>
      <c r="C423" s="203" t="s">
        <v>611</v>
      </c>
      <c r="D423" s="203" t="s">
        <v>134</v>
      </c>
      <c r="E423" s="204" t="s">
        <v>2271</v>
      </c>
      <c r="F423" s="205" t="s">
        <v>2272</v>
      </c>
      <c r="G423" s="206" t="s">
        <v>258</v>
      </c>
      <c r="H423" s="207">
        <v>3</v>
      </c>
      <c r="I423" s="208"/>
      <c r="J423" s="209">
        <f>ROUND(I423*H423,2)</f>
        <v>0</v>
      </c>
      <c r="K423" s="205" t="s">
        <v>138</v>
      </c>
      <c r="L423" s="41"/>
      <c r="M423" s="210" t="s">
        <v>1</v>
      </c>
      <c r="N423" s="211" t="s">
        <v>39</v>
      </c>
      <c r="O423" s="77"/>
      <c r="P423" s="212">
        <f>O423*H423</f>
        <v>0</v>
      </c>
      <c r="Q423" s="212">
        <v>0</v>
      </c>
      <c r="R423" s="212">
        <f>Q423*H423</f>
        <v>0</v>
      </c>
      <c r="S423" s="212">
        <v>0.174</v>
      </c>
      <c r="T423" s="213">
        <f>S423*H423</f>
        <v>0.522</v>
      </c>
      <c r="AR423" s="15" t="s">
        <v>397</v>
      </c>
      <c r="AT423" s="15" t="s">
        <v>134</v>
      </c>
      <c r="AU423" s="15" t="s">
        <v>78</v>
      </c>
      <c r="AY423" s="15" t="s">
        <v>130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5" t="s">
        <v>76</v>
      </c>
      <c r="BK423" s="214">
        <f>ROUND(I423*H423,2)</f>
        <v>0</v>
      </c>
      <c r="BL423" s="15" t="s">
        <v>397</v>
      </c>
      <c r="BM423" s="15" t="s">
        <v>2273</v>
      </c>
    </row>
    <row r="424" spans="2:47" s="1" customFormat="1" ht="12">
      <c r="B424" s="36"/>
      <c r="C424" s="37"/>
      <c r="D424" s="215" t="s">
        <v>141</v>
      </c>
      <c r="E424" s="37"/>
      <c r="F424" s="216" t="s">
        <v>2274</v>
      </c>
      <c r="G424" s="37"/>
      <c r="H424" s="37"/>
      <c r="I424" s="129"/>
      <c r="J424" s="37"/>
      <c r="K424" s="37"/>
      <c r="L424" s="41"/>
      <c r="M424" s="217"/>
      <c r="N424" s="77"/>
      <c r="O424" s="77"/>
      <c r="P424" s="77"/>
      <c r="Q424" s="77"/>
      <c r="R424" s="77"/>
      <c r="S424" s="77"/>
      <c r="T424" s="78"/>
      <c r="AT424" s="15" t="s">
        <v>141</v>
      </c>
      <c r="AU424" s="15" t="s">
        <v>78</v>
      </c>
    </row>
    <row r="425" spans="2:65" s="1" customFormat="1" ht="16.5" customHeight="1">
      <c r="B425" s="36"/>
      <c r="C425" s="203" t="s">
        <v>414</v>
      </c>
      <c r="D425" s="203" t="s">
        <v>134</v>
      </c>
      <c r="E425" s="204" t="s">
        <v>2275</v>
      </c>
      <c r="F425" s="205" t="s">
        <v>2276</v>
      </c>
      <c r="G425" s="206" t="s">
        <v>258</v>
      </c>
      <c r="H425" s="207">
        <v>3</v>
      </c>
      <c r="I425" s="208"/>
      <c r="J425" s="209">
        <f>ROUND(I425*H425,2)</f>
        <v>0</v>
      </c>
      <c r="K425" s="205" t="s">
        <v>1</v>
      </c>
      <c r="L425" s="41"/>
      <c r="M425" s="210" t="s">
        <v>1</v>
      </c>
      <c r="N425" s="211" t="s">
        <v>39</v>
      </c>
      <c r="O425" s="77"/>
      <c r="P425" s="212">
        <f>O425*H425</f>
        <v>0</v>
      </c>
      <c r="Q425" s="212">
        <v>0</v>
      </c>
      <c r="R425" s="212">
        <f>Q425*H425</f>
        <v>0</v>
      </c>
      <c r="S425" s="212">
        <v>0.0881</v>
      </c>
      <c r="T425" s="213">
        <f>S425*H425</f>
        <v>0.2643</v>
      </c>
      <c r="AR425" s="15" t="s">
        <v>397</v>
      </c>
      <c r="AT425" s="15" t="s">
        <v>134</v>
      </c>
      <c r="AU425" s="15" t="s">
        <v>78</v>
      </c>
      <c r="AY425" s="15" t="s">
        <v>130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5" t="s">
        <v>76</v>
      </c>
      <c r="BK425" s="214">
        <f>ROUND(I425*H425,2)</f>
        <v>0</v>
      </c>
      <c r="BL425" s="15" t="s">
        <v>397</v>
      </c>
      <c r="BM425" s="15" t="s">
        <v>2277</v>
      </c>
    </row>
    <row r="426" spans="2:47" s="1" customFormat="1" ht="12">
      <c r="B426" s="36"/>
      <c r="C426" s="37"/>
      <c r="D426" s="215" t="s">
        <v>141</v>
      </c>
      <c r="E426" s="37"/>
      <c r="F426" s="216" t="s">
        <v>2278</v>
      </c>
      <c r="G426" s="37"/>
      <c r="H426" s="37"/>
      <c r="I426" s="129"/>
      <c r="J426" s="37"/>
      <c r="K426" s="37"/>
      <c r="L426" s="41"/>
      <c r="M426" s="217"/>
      <c r="N426" s="77"/>
      <c r="O426" s="77"/>
      <c r="P426" s="77"/>
      <c r="Q426" s="77"/>
      <c r="R426" s="77"/>
      <c r="S426" s="77"/>
      <c r="T426" s="78"/>
      <c r="AT426" s="15" t="s">
        <v>141</v>
      </c>
      <c r="AU426" s="15" t="s">
        <v>78</v>
      </c>
    </row>
    <row r="427" spans="2:65" s="1" customFormat="1" ht="16.5" customHeight="1">
      <c r="B427" s="36"/>
      <c r="C427" s="203" t="s">
        <v>441</v>
      </c>
      <c r="D427" s="203" t="s">
        <v>134</v>
      </c>
      <c r="E427" s="204" t="s">
        <v>2279</v>
      </c>
      <c r="F427" s="205" t="s">
        <v>2280</v>
      </c>
      <c r="G427" s="206" t="s">
        <v>258</v>
      </c>
      <c r="H427" s="207">
        <v>18</v>
      </c>
      <c r="I427" s="208"/>
      <c r="J427" s="209">
        <f>ROUND(I427*H427,2)</f>
        <v>0</v>
      </c>
      <c r="K427" s="205" t="s">
        <v>1</v>
      </c>
      <c r="L427" s="41"/>
      <c r="M427" s="210" t="s">
        <v>1</v>
      </c>
      <c r="N427" s="211" t="s">
        <v>39</v>
      </c>
      <c r="O427" s="77"/>
      <c r="P427" s="212">
        <f>O427*H427</f>
        <v>0</v>
      </c>
      <c r="Q427" s="212">
        <v>0</v>
      </c>
      <c r="R427" s="212">
        <f>Q427*H427</f>
        <v>0</v>
      </c>
      <c r="S427" s="212">
        <v>0.0881</v>
      </c>
      <c r="T427" s="213">
        <f>S427*H427</f>
        <v>1.5857999999999999</v>
      </c>
      <c r="AR427" s="15" t="s">
        <v>397</v>
      </c>
      <c r="AT427" s="15" t="s">
        <v>134</v>
      </c>
      <c r="AU427" s="15" t="s">
        <v>78</v>
      </c>
      <c r="AY427" s="15" t="s">
        <v>130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15" t="s">
        <v>76</v>
      </c>
      <c r="BK427" s="214">
        <f>ROUND(I427*H427,2)</f>
        <v>0</v>
      </c>
      <c r="BL427" s="15" t="s">
        <v>397</v>
      </c>
      <c r="BM427" s="15" t="s">
        <v>2281</v>
      </c>
    </row>
    <row r="428" spans="2:47" s="1" customFormat="1" ht="12">
      <c r="B428" s="36"/>
      <c r="C428" s="37"/>
      <c r="D428" s="215" t="s">
        <v>141</v>
      </c>
      <c r="E428" s="37"/>
      <c r="F428" s="216" t="s">
        <v>2278</v>
      </c>
      <c r="G428" s="37"/>
      <c r="H428" s="37"/>
      <c r="I428" s="129"/>
      <c r="J428" s="37"/>
      <c r="K428" s="37"/>
      <c r="L428" s="41"/>
      <c r="M428" s="217"/>
      <c r="N428" s="77"/>
      <c r="O428" s="77"/>
      <c r="P428" s="77"/>
      <c r="Q428" s="77"/>
      <c r="R428" s="77"/>
      <c r="S428" s="77"/>
      <c r="T428" s="78"/>
      <c r="AT428" s="15" t="s">
        <v>141</v>
      </c>
      <c r="AU428" s="15" t="s">
        <v>78</v>
      </c>
    </row>
    <row r="429" spans="2:51" s="11" customFormat="1" ht="12">
      <c r="B429" s="231"/>
      <c r="C429" s="232"/>
      <c r="D429" s="215" t="s">
        <v>189</v>
      </c>
      <c r="E429" s="233" t="s">
        <v>1</v>
      </c>
      <c r="F429" s="234" t="s">
        <v>2282</v>
      </c>
      <c r="G429" s="232"/>
      <c r="H429" s="235">
        <v>18</v>
      </c>
      <c r="I429" s="236"/>
      <c r="J429" s="232"/>
      <c r="K429" s="232"/>
      <c r="L429" s="237"/>
      <c r="M429" s="238"/>
      <c r="N429" s="239"/>
      <c r="O429" s="239"/>
      <c r="P429" s="239"/>
      <c r="Q429" s="239"/>
      <c r="R429" s="239"/>
      <c r="S429" s="239"/>
      <c r="T429" s="240"/>
      <c r="AT429" s="241" t="s">
        <v>189</v>
      </c>
      <c r="AU429" s="241" t="s">
        <v>78</v>
      </c>
      <c r="AV429" s="11" t="s">
        <v>78</v>
      </c>
      <c r="AW429" s="11" t="s">
        <v>31</v>
      </c>
      <c r="AX429" s="11" t="s">
        <v>76</v>
      </c>
      <c r="AY429" s="241" t="s">
        <v>130</v>
      </c>
    </row>
    <row r="430" spans="2:65" s="1" customFormat="1" ht="16.5" customHeight="1">
      <c r="B430" s="36"/>
      <c r="C430" s="203" t="s">
        <v>606</v>
      </c>
      <c r="D430" s="203" t="s">
        <v>134</v>
      </c>
      <c r="E430" s="204" t="s">
        <v>2283</v>
      </c>
      <c r="F430" s="205" t="s">
        <v>2284</v>
      </c>
      <c r="G430" s="206" t="s">
        <v>258</v>
      </c>
      <c r="H430" s="207">
        <v>17</v>
      </c>
      <c r="I430" s="208"/>
      <c r="J430" s="209">
        <f>ROUND(I430*H430,2)</f>
        <v>0</v>
      </c>
      <c r="K430" s="205" t="s">
        <v>138</v>
      </c>
      <c r="L430" s="41"/>
      <c r="M430" s="210" t="s">
        <v>1</v>
      </c>
      <c r="N430" s="211" t="s">
        <v>39</v>
      </c>
      <c r="O430" s="77"/>
      <c r="P430" s="212">
        <f>O430*H430</f>
        <v>0</v>
      </c>
      <c r="Q430" s="212">
        <v>0</v>
      </c>
      <c r="R430" s="212">
        <f>Q430*H430</f>
        <v>0</v>
      </c>
      <c r="S430" s="212">
        <v>0.1104</v>
      </c>
      <c r="T430" s="213">
        <f>S430*H430</f>
        <v>1.8768</v>
      </c>
      <c r="AR430" s="15" t="s">
        <v>397</v>
      </c>
      <c r="AT430" s="15" t="s">
        <v>134</v>
      </c>
      <c r="AU430" s="15" t="s">
        <v>78</v>
      </c>
      <c r="AY430" s="15" t="s">
        <v>130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15" t="s">
        <v>76</v>
      </c>
      <c r="BK430" s="214">
        <f>ROUND(I430*H430,2)</f>
        <v>0</v>
      </c>
      <c r="BL430" s="15" t="s">
        <v>397</v>
      </c>
      <c r="BM430" s="15" t="s">
        <v>2285</v>
      </c>
    </row>
    <row r="431" spans="2:47" s="1" customFormat="1" ht="12">
      <c r="B431" s="36"/>
      <c r="C431" s="37"/>
      <c r="D431" s="215" t="s">
        <v>141</v>
      </c>
      <c r="E431" s="37"/>
      <c r="F431" s="216" t="s">
        <v>2286</v>
      </c>
      <c r="G431" s="37"/>
      <c r="H431" s="37"/>
      <c r="I431" s="129"/>
      <c r="J431" s="37"/>
      <c r="K431" s="37"/>
      <c r="L431" s="41"/>
      <c r="M431" s="217"/>
      <c r="N431" s="77"/>
      <c r="O431" s="77"/>
      <c r="P431" s="77"/>
      <c r="Q431" s="77"/>
      <c r="R431" s="77"/>
      <c r="S431" s="77"/>
      <c r="T431" s="78"/>
      <c r="AT431" s="15" t="s">
        <v>141</v>
      </c>
      <c r="AU431" s="15" t="s">
        <v>78</v>
      </c>
    </row>
    <row r="432" spans="2:65" s="1" customFormat="1" ht="16.5" customHeight="1">
      <c r="B432" s="36"/>
      <c r="C432" s="203" t="s">
        <v>368</v>
      </c>
      <c r="D432" s="203" t="s">
        <v>134</v>
      </c>
      <c r="E432" s="204" t="s">
        <v>897</v>
      </c>
      <c r="F432" s="205" t="s">
        <v>898</v>
      </c>
      <c r="G432" s="206" t="s">
        <v>173</v>
      </c>
      <c r="H432" s="207">
        <v>0.018</v>
      </c>
      <c r="I432" s="208"/>
      <c r="J432" s="209">
        <f>ROUND(I432*H432,2)</f>
        <v>0</v>
      </c>
      <c r="K432" s="205" t="s">
        <v>138</v>
      </c>
      <c r="L432" s="41"/>
      <c r="M432" s="210" t="s">
        <v>1</v>
      </c>
      <c r="N432" s="211" t="s">
        <v>39</v>
      </c>
      <c r="O432" s="77"/>
      <c r="P432" s="212">
        <f>O432*H432</f>
        <v>0</v>
      </c>
      <c r="Q432" s="212">
        <v>0</v>
      </c>
      <c r="R432" s="212">
        <f>Q432*H432</f>
        <v>0</v>
      </c>
      <c r="S432" s="212">
        <v>0</v>
      </c>
      <c r="T432" s="213">
        <f>S432*H432</f>
        <v>0</v>
      </c>
      <c r="AR432" s="15" t="s">
        <v>397</v>
      </c>
      <c r="AT432" s="15" t="s">
        <v>134</v>
      </c>
      <c r="AU432" s="15" t="s">
        <v>78</v>
      </c>
      <c r="AY432" s="15" t="s">
        <v>130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15" t="s">
        <v>76</v>
      </c>
      <c r="BK432" s="214">
        <f>ROUND(I432*H432,2)</f>
        <v>0</v>
      </c>
      <c r="BL432" s="15" t="s">
        <v>397</v>
      </c>
      <c r="BM432" s="15" t="s">
        <v>2287</v>
      </c>
    </row>
    <row r="433" spans="2:47" s="1" customFormat="1" ht="12">
      <c r="B433" s="36"/>
      <c r="C433" s="37"/>
      <c r="D433" s="215" t="s">
        <v>141</v>
      </c>
      <c r="E433" s="37"/>
      <c r="F433" s="216" t="s">
        <v>900</v>
      </c>
      <c r="G433" s="37"/>
      <c r="H433" s="37"/>
      <c r="I433" s="129"/>
      <c r="J433" s="37"/>
      <c r="K433" s="37"/>
      <c r="L433" s="41"/>
      <c r="M433" s="217"/>
      <c r="N433" s="77"/>
      <c r="O433" s="77"/>
      <c r="P433" s="77"/>
      <c r="Q433" s="77"/>
      <c r="R433" s="77"/>
      <c r="S433" s="77"/>
      <c r="T433" s="78"/>
      <c r="AT433" s="15" t="s">
        <v>141</v>
      </c>
      <c r="AU433" s="15" t="s">
        <v>78</v>
      </c>
    </row>
    <row r="434" spans="2:65" s="1" customFormat="1" ht="16.5" customHeight="1">
      <c r="B434" s="36"/>
      <c r="C434" s="203" t="s">
        <v>857</v>
      </c>
      <c r="D434" s="203" t="s">
        <v>134</v>
      </c>
      <c r="E434" s="204" t="s">
        <v>589</v>
      </c>
      <c r="F434" s="205" t="s">
        <v>590</v>
      </c>
      <c r="G434" s="206" t="s">
        <v>173</v>
      </c>
      <c r="H434" s="207">
        <v>0.018</v>
      </c>
      <c r="I434" s="208"/>
      <c r="J434" s="209">
        <f>ROUND(I434*H434,2)</f>
        <v>0</v>
      </c>
      <c r="K434" s="205" t="s">
        <v>138</v>
      </c>
      <c r="L434" s="41"/>
      <c r="M434" s="210" t="s">
        <v>1</v>
      </c>
      <c r="N434" s="211" t="s">
        <v>39</v>
      </c>
      <c r="O434" s="77"/>
      <c r="P434" s="212">
        <f>O434*H434</f>
        <v>0</v>
      </c>
      <c r="Q434" s="212">
        <v>0</v>
      </c>
      <c r="R434" s="212">
        <f>Q434*H434</f>
        <v>0</v>
      </c>
      <c r="S434" s="212">
        <v>0</v>
      </c>
      <c r="T434" s="213">
        <f>S434*H434</f>
        <v>0</v>
      </c>
      <c r="AR434" s="15" t="s">
        <v>397</v>
      </c>
      <c r="AT434" s="15" t="s">
        <v>134</v>
      </c>
      <c r="AU434" s="15" t="s">
        <v>78</v>
      </c>
      <c r="AY434" s="15" t="s">
        <v>130</v>
      </c>
      <c r="BE434" s="214">
        <f>IF(N434="základní",J434,0)</f>
        <v>0</v>
      </c>
      <c r="BF434" s="214">
        <f>IF(N434="snížená",J434,0)</f>
        <v>0</v>
      </c>
      <c r="BG434" s="214">
        <f>IF(N434="zákl. přenesená",J434,0)</f>
        <v>0</v>
      </c>
      <c r="BH434" s="214">
        <f>IF(N434="sníž. přenesená",J434,0)</f>
        <v>0</v>
      </c>
      <c r="BI434" s="214">
        <f>IF(N434="nulová",J434,0)</f>
        <v>0</v>
      </c>
      <c r="BJ434" s="15" t="s">
        <v>76</v>
      </c>
      <c r="BK434" s="214">
        <f>ROUND(I434*H434,2)</f>
        <v>0</v>
      </c>
      <c r="BL434" s="15" t="s">
        <v>397</v>
      </c>
      <c r="BM434" s="15" t="s">
        <v>2288</v>
      </c>
    </row>
    <row r="435" spans="2:47" s="1" customFormat="1" ht="12">
      <c r="B435" s="36"/>
      <c r="C435" s="37"/>
      <c r="D435" s="215" t="s">
        <v>141</v>
      </c>
      <c r="E435" s="37"/>
      <c r="F435" s="216" t="s">
        <v>592</v>
      </c>
      <c r="G435" s="37"/>
      <c r="H435" s="37"/>
      <c r="I435" s="129"/>
      <c r="J435" s="37"/>
      <c r="K435" s="37"/>
      <c r="L435" s="41"/>
      <c r="M435" s="217"/>
      <c r="N435" s="77"/>
      <c r="O435" s="77"/>
      <c r="P435" s="77"/>
      <c r="Q435" s="77"/>
      <c r="R435" s="77"/>
      <c r="S435" s="77"/>
      <c r="T435" s="78"/>
      <c r="AT435" s="15" t="s">
        <v>141</v>
      </c>
      <c r="AU435" s="15" t="s">
        <v>78</v>
      </c>
    </row>
    <row r="436" spans="2:65" s="1" customFormat="1" ht="16.5" customHeight="1">
      <c r="B436" s="36"/>
      <c r="C436" s="203" t="s">
        <v>385</v>
      </c>
      <c r="D436" s="203" t="s">
        <v>134</v>
      </c>
      <c r="E436" s="204" t="s">
        <v>594</v>
      </c>
      <c r="F436" s="205" t="s">
        <v>595</v>
      </c>
      <c r="G436" s="206" t="s">
        <v>173</v>
      </c>
      <c r="H436" s="207">
        <v>0.018</v>
      </c>
      <c r="I436" s="208"/>
      <c r="J436" s="209">
        <f>ROUND(I436*H436,2)</f>
        <v>0</v>
      </c>
      <c r="K436" s="205" t="s">
        <v>138</v>
      </c>
      <c r="L436" s="41"/>
      <c r="M436" s="210" t="s">
        <v>1</v>
      </c>
      <c r="N436" s="211" t="s">
        <v>39</v>
      </c>
      <c r="O436" s="77"/>
      <c r="P436" s="212">
        <f>O436*H436</f>
        <v>0</v>
      </c>
      <c r="Q436" s="212">
        <v>0</v>
      </c>
      <c r="R436" s="212">
        <f>Q436*H436</f>
        <v>0</v>
      </c>
      <c r="S436" s="212">
        <v>0</v>
      </c>
      <c r="T436" s="213">
        <f>S436*H436</f>
        <v>0</v>
      </c>
      <c r="AR436" s="15" t="s">
        <v>397</v>
      </c>
      <c r="AT436" s="15" t="s">
        <v>134</v>
      </c>
      <c r="AU436" s="15" t="s">
        <v>78</v>
      </c>
      <c r="AY436" s="15" t="s">
        <v>130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15" t="s">
        <v>76</v>
      </c>
      <c r="BK436" s="214">
        <f>ROUND(I436*H436,2)</f>
        <v>0</v>
      </c>
      <c r="BL436" s="15" t="s">
        <v>397</v>
      </c>
      <c r="BM436" s="15" t="s">
        <v>2289</v>
      </c>
    </row>
    <row r="437" spans="2:47" s="1" customFormat="1" ht="12">
      <c r="B437" s="36"/>
      <c r="C437" s="37"/>
      <c r="D437" s="215" t="s">
        <v>141</v>
      </c>
      <c r="E437" s="37"/>
      <c r="F437" s="216" t="s">
        <v>597</v>
      </c>
      <c r="G437" s="37"/>
      <c r="H437" s="37"/>
      <c r="I437" s="129"/>
      <c r="J437" s="37"/>
      <c r="K437" s="37"/>
      <c r="L437" s="41"/>
      <c r="M437" s="217"/>
      <c r="N437" s="77"/>
      <c r="O437" s="77"/>
      <c r="P437" s="77"/>
      <c r="Q437" s="77"/>
      <c r="R437" s="77"/>
      <c r="S437" s="77"/>
      <c r="T437" s="78"/>
      <c r="AT437" s="15" t="s">
        <v>141</v>
      </c>
      <c r="AU437" s="15" t="s">
        <v>78</v>
      </c>
    </row>
    <row r="438" spans="2:63" s="10" customFormat="1" ht="22.8" customHeight="1">
      <c r="B438" s="187"/>
      <c r="C438" s="188"/>
      <c r="D438" s="189" t="s">
        <v>67</v>
      </c>
      <c r="E438" s="201" t="s">
        <v>1275</v>
      </c>
      <c r="F438" s="201" t="s">
        <v>1276</v>
      </c>
      <c r="G438" s="188"/>
      <c r="H438" s="188"/>
      <c r="I438" s="191"/>
      <c r="J438" s="202">
        <f>BK438</f>
        <v>0</v>
      </c>
      <c r="K438" s="188"/>
      <c r="L438" s="193"/>
      <c r="M438" s="194"/>
      <c r="N438" s="195"/>
      <c r="O438" s="195"/>
      <c r="P438" s="196">
        <f>SUM(P439:P445)</f>
        <v>0</v>
      </c>
      <c r="Q438" s="195"/>
      <c r="R438" s="196">
        <f>SUM(R439:R445)</f>
        <v>0</v>
      </c>
      <c r="S438" s="195"/>
      <c r="T438" s="197">
        <f>SUM(T439:T445)</f>
        <v>1.866818</v>
      </c>
      <c r="AR438" s="198" t="s">
        <v>78</v>
      </c>
      <c r="AT438" s="199" t="s">
        <v>67</v>
      </c>
      <c r="AU438" s="199" t="s">
        <v>76</v>
      </c>
      <c r="AY438" s="198" t="s">
        <v>130</v>
      </c>
      <c r="BK438" s="200">
        <f>SUM(BK439:BK445)</f>
        <v>0</v>
      </c>
    </row>
    <row r="439" spans="2:65" s="1" customFormat="1" ht="16.5" customHeight="1">
      <c r="B439" s="36"/>
      <c r="C439" s="203" t="s">
        <v>588</v>
      </c>
      <c r="D439" s="203" t="s">
        <v>134</v>
      </c>
      <c r="E439" s="204" t="s">
        <v>2290</v>
      </c>
      <c r="F439" s="205" t="s">
        <v>2291</v>
      </c>
      <c r="G439" s="206" t="s">
        <v>198</v>
      </c>
      <c r="H439" s="207">
        <v>66.7</v>
      </c>
      <c r="I439" s="208"/>
      <c r="J439" s="209">
        <f>ROUND(I439*H439,2)</f>
        <v>0</v>
      </c>
      <c r="K439" s="205" t="s">
        <v>138</v>
      </c>
      <c r="L439" s="41"/>
      <c r="M439" s="210" t="s">
        <v>1</v>
      </c>
      <c r="N439" s="211" t="s">
        <v>39</v>
      </c>
      <c r="O439" s="77"/>
      <c r="P439" s="212">
        <f>O439*H439</f>
        <v>0</v>
      </c>
      <c r="Q439" s="212">
        <v>0</v>
      </c>
      <c r="R439" s="212">
        <f>Q439*H439</f>
        <v>0</v>
      </c>
      <c r="S439" s="212">
        <v>0.01174</v>
      </c>
      <c r="T439" s="213">
        <f>S439*H439</f>
        <v>0.783058</v>
      </c>
      <c r="AR439" s="15" t="s">
        <v>397</v>
      </c>
      <c r="AT439" s="15" t="s">
        <v>134</v>
      </c>
      <c r="AU439" s="15" t="s">
        <v>78</v>
      </c>
      <c r="AY439" s="15" t="s">
        <v>130</v>
      </c>
      <c r="BE439" s="214">
        <f>IF(N439="základní",J439,0)</f>
        <v>0</v>
      </c>
      <c r="BF439" s="214">
        <f>IF(N439="snížená",J439,0)</f>
        <v>0</v>
      </c>
      <c r="BG439" s="214">
        <f>IF(N439="zákl. přenesená",J439,0)</f>
        <v>0</v>
      </c>
      <c r="BH439" s="214">
        <f>IF(N439="sníž. přenesená",J439,0)</f>
        <v>0</v>
      </c>
      <c r="BI439" s="214">
        <f>IF(N439="nulová",J439,0)</f>
        <v>0</v>
      </c>
      <c r="BJ439" s="15" t="s">
        <v>76</v>
      </c>
      <c r="BK439" s="214">
        <f>ROUND(I439*H439,2)</f>
        <v>0</v>
      </c>
      <c r="BL439" s="15" t="s">
        <v>397</v>
      </c>
      <c r="BM439" s="15" t="s">
        <v>2292</v>
      </c>
    </row>
    <row r="440" spans="2:47" s="1" customFormat="1" ht="12">
      <c r="B440" s="36"/>
      <c r="C440" s="37"/>
      <c r="D440" s="215" t="s">
        <v>141</v>
      </c>
      <c r="E440" s="37"/>
      <c r="F440" s="216" t="s">
        <v>2293</v>
      </c>
      <c r="G440" s="37"/>
      <c r="H440" s="37"/>
      <c r="I440" s="129"/>
      <c r="J440" s="37"/>
      <c r="K440" s="37"/>
      <c r="L440" s="41"/>
      <c r="M440" s="217"/>
      <c r="N440" s="77"/>
      <c r="O440" s="77"/>
      <c r="P440" s="77"/>
      <c r="Q440" s="77"/>
      <c r="R440" s="77"/>
      <c r="S440" s="77"/>
      <c r="T440" s="78"/>
      <c r="AT440" s="15" t="s">
        <v>141</v>
      </c>
      <c r="AU440" s="15" t="s">
        <v>78</v>
      </c>
    </row>
    <row r="441" spans="2:51" s="11" customFormat="1" ht="12">
      <c r="B441" s="231"/>
      <c r="C441" s="232"/>
      <c r="D441" s="215" t="s">
        <v>189</v>
      </c>
      <c r="E441" s="233" t="s">
        <v>1</v>
      </c>
      <c r="F441" s="234" t="s">
        <v>2294</v>
      </c>
      <c r="G441" s="232"/>
      <c r="H441" s="235">
        <v>24.7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189</v>
      </c>
      <c r="AU441" s="241" t="s">
        <v>78</v>
      </c>
      <c r="AV441" s="11" t="s">
        <v>78</v>
      </c>
      <c r="AW441" s="11" t="s">
        <v>31</v>
      </c>
      <c r="AX441" s="11" t="s">
        <v>68</v>
      </c>
      <c r="AY441" s="241" t="s">
        <v>130</v>
      </c>
    </row>
    <row r="442" spans="2:51" s="11" customFormat="1" ht="12">
      <c r="B442" s="231"/>
      <c r="C442" s="232"/>
      <c r="D442" s="215" t="s">
        <v>189</v>
      </c>
      <c r="E442" s="233" t="s">
        <v>1</v>
      </c>
      <c r="F442" s="234" t="s">
        <v>2295</v>
      </c>
      <c r="G442" s="232"/>
      <c r="H442" s="235">
        <v>42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189</v>
      </c>
      <c r="AU442" s="241" t="s">
        <v>78</v>
      </c>
      <c r="AV442" s="11" t="s">
        <v>78</v>
      </c>
      <c r="AW442" s="11" t="s">
        <v>31</v>
      </c>
      <c r="AX442" s="11" t="s">
        <v>68</v>
      </c>
      <c r="AY442" s="241" t="s">
        <v>130</v>
      </c>
    </row>
    <row r="443" spans="2:51" s="12" customFormat="1" ht="12">
      <c r="B443" s="242"/>
      <c r="C443" s="243"/>
      <c r="D443" s="215" t="s">
        <v>189</v>
      </c>
      <c r="E443" s="244" t="s">
        <v>1</v>
      </c>
      <c r="F443" s="245" t="s">
        <v>193</v>
      </c>
      <c r="G443" s="243"/>
      <c r="H443" s="246">
        <v>66.7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189</v>
      </c>
      <c r="AU443" s="252" t="s">
        <v>78</v>
      </c>
      <c r="AV443" s="12" t="s">
        <v>174</v>
      </c>
      <c r="AW443" s="12" t="s">
        <v>31</v>
      </c>
      <c r="AX443" s="12" t="s">
        <v>76</v>
      </c>
      <c r="AY443" s="252" t="s">
        <v>130</v>
      </c>
    </row>
    <row r="444" spans="2:65" s="1" customFormat="1" ht="16.5" customHeight="1">
      <c r="B444" s="36"/>
      <c r="C444" s="203" t="s">
        <v>436</v>
      </c>
      <c r="D444" s="203" t="s">
        <v>134</v>
      </c>
      <c r="E444" s="204" t="s">
        <v>2296</v>
      </c>
      <c r="F444" s="205" t="s">
        <v>2297</v>
      </c>
      <c r="G444" s="206" t="s">
        <v>186</v>
      </c>
      <c r="H444" s="207">
        <v>14.26</v>
      </c>
      <c r="I444" s="208"/>
      <c r="J444" s="209">
        <f>ROUND(I444*H444,2)</f>
        <v>0</v>
      </c>
      <c r="K444" s="205" t="s">
        <v>138</v>
      </c>
      <c r="L444" s="41"/>
      <c r="M444" s="210" t="s">
        <v>1</v>
      </c>
      <c r="N444" s="211" t="s">
        <v>39</v>
      </c>
      <c r="O444" s="77"/>
      <c r="P444" s="212">
        <f>O444*H444</f>
        <v>0</v>
      </c>
      <c r="Q444" s="212">
        <v>0</v>
      </c>
      <c r="R444" s="212">
        <f>Q444*H444</f>
        <v>0</v>
      </c>
      <c r="S444" s="212">
        <v>0.076</v>
      </c>
      <c r="T444" s="213">
        <f>S444*H444</f>
        <v>1.08376</v>
      </c>
      <c r="AR444" s="15" t="s">
        <v>397</v>
      </c>
      <c r="AT444" s="15" t="s">
        <v>134</v>
      </c>
      <c r="AU444" s="15" t="s">
        <v>78</v>
      </c>
      <c r="AY444" s="15" t="s">
        <v>130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15" t="s">
        <v>76</v>
      </c>
      <c r="BK444" s="214">
        <f>ROUND(I444*H444,2)</f>
        <v>0</v>
      </c>
      <c r="BL444" s="15" t="s">
        <v>397</v>
      </c>
      <c r="BM444" s="15" t="s">
        <v>2298</v>
      </c>
    </row>
    <row r="445" spans="2:47" s="1" customFormat="1" ht="12">
      <c r="B445" s="36"/>
      <c r="C445" s="37"/>
      <c r="D445" s="215" t="s">
        <v>141</v>
      </c>
      <c r="E445" s="37"/>
      <c r="F445" s="216" t="s">
        <v>2299</v>
      </c>
      <c r="G445" s="37"/>
      <c r="H445" s="37"/>
      <c r="I445" s="129"/>
      <c r="J445" s="37"/>
      <c r="K445" s="37"/>
      <c r="L445" s="41"/>
      <c r="M445" s="217"/>
      <c r="N445" s="77"/>
      <c r="O445" s="77"/>
      <c r="P445" s="77"/>
      <c r="Q445" s="77"/>
      <c r="R445" s="77"/>
      <c r="S445" s="77"/>
      <c r="T445" s="78"/>
      <c r="AT445" s="15" t="s">
        <v>141</v>
      </c>
      <c r="AU445" s="15" t="s">
        <v>78</v>
      </c>
    </row>
    <row r="446" spans="2:63" s="10" customFormat="1" ht="22.8" customHeight="1">
      <c r="B446" s="187"/>
      <c r="C446" s="188"/>
      <c r="D446" s="189" t="s">
        <v>67</v>
      </c>
      <c r="E446" s="201" t="s">
        <v>598</v>
      </c>
      <c r="F446" s="201" t="s">
        <v>599</v>
      </c>
      <c r="G446" s="188"/>
      <c r="H446" s="188"/>
      <c r="I446" s="191"/>
      <c r="J446" s="202">
        <f>BK446</f>
        <v>0</v>
      </c>
      <c r="K446" s="188"/>
      <c r="L446" s="193"/>
      <c r="M446" s="194"/>
      <c r="N446" s="195"/>
      <c r="O446" s="195"/>
      <c r="P446" s="196">
        <f>SUM(P447:P513)</f>
        <v>0</v>
      </c>
      <c r="Q446" s="195"/>
      <c r="R446" s="196">
        <f>SUM(R447:R513)</f>
        <v>3.1968960199999996</v>
      </c>
      <c r="S446" s="195"/>
      <c r="T446" s="197">
        <f>SUM(T447:T513)</f>
        <v>0.68604</v>
      </c>
      <c r="AR446" s="198" t="s">
        <v>78</v>
      </c>
      <c r="AT446" s="199" t="s">
        <v>67</v>
      </c>
      <c r="AU446" s="199" t="s">
        <v>76</v>
      </c>
      <c r="AY446" s="198" t="s">
        <v>130</v>
      </c>
      <c r="BK446" s="200">
        <f>SUM(BK447:BK513)</f>
        <v>0</v>
      </c>
    </row>
    <row r="447" spans="2:65" s="1" customFormat="1" ht="16.5" customHeight="1">
      <c r="B447" s="36"/>
      <c r="C447" s="203" t="s">
        <v>243</v>
      </c>
      <c r="D447" s="203" t="s">
        <v>134</v>
      </c>
      <c r="E447" s="204" t="s">
        <v>1543</v>
      </c>
      <c r="F447" s="205" t="s">
        <v>1544</v>
      </c>
      <c r="G447" s="206" t="s">
        <v>186</v>
      </c>
      <c r="H447" s="207">
        <v>269.39</v>
      </c>
      <c r="I447" s="208"/>
      <c r="J447" s="209">
        <f>ROUND(I447*H447,2)</f>
        <v>0</v>
      </c>
      <c r="K447" s="205" t="s">
        <v>138</v>
      </c>
      <c r="L447" s="41"/>
      <c r="M447" s="210" t="s">
        <v>1</v>
      </c>
      <c r="N447" s="211" t="s">
        <v>39</v>
      </c>
      <c r="O447" s="77"/>
      <c r="P447" s="212">
        <f>O447*H447</f>
        <v>0</v>
      </c>
      <c r="Q447" s="212">
        <v>0</v>
      </c>
      <c r="R447" s="212">
        <f>Q447*H447</f>
        <v>0</v>
      </c>
      <c r="S447" s="212">
        <v>0</v>
      </c>
      <c r="T447" s="213">
        <f>S447*H447</f>
        <v>0</v>
      </c>
      <c r="AR447" s="15" t="s">
        <v>397</v>
      </c>
      <c r="AT447" s="15" t="s">
        <v>134</v>
      </c>
      <c r="AU447" s="15" t="s">
        <v>78</v>
      </c>
      <c r="AY447" s="15" t="s">
        <v>130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5" t="s">
        <v>76</v>
      </c>
      <c r="BK447" s="214">
        <f>ROUND(I447*H447,2)</f>
        <v>0</v>
      </c>
      <c r="BL447" s="15" t="s">
        <v>397</v>
      </c>
      <c r="BM447" s="15" t="s">
        <v>2300</v>
      </c>
    </row>
    <row r="448" spans="2:47" s="1" customFormat="1" ht="12">
      <c r="B448" s="36"/>
      <c r="C448" s="37"/>
      <c r="D448" s="215" t="s">
        <v>141</v>
      </c>
      <c r="E448" s="37"/>
      <c r="F448" s="216" t="s">
        <v>1546</v>
      </c>
      <c r="G448" s="37"/>
      <c r="H448" s="37"/>
      <c r="I448" s="129"/>
      <c r="J448" s="37"/>
      <c r="K448" s="37"/>
      <c r="L448" s="41"/>
      <c r="M448" s="217"/>
      <c r="N448" s="77"/>
      <c r="O448" s="77"/>
      <c r="P448" s="77"/>
      <c r="Q448" s="77"/>
      <c r="R448" s="77"/>
      <c r="S448" s="77"/>
      <c r="T448" s="78"/>
      <c r="AT448" s="15" t="s">
        <v>141</v>
      </c>
      <c r="AU448" s="15" t="s">
        <v>78</v>
      </c>
    </row>
    <row r="449" spans="2:51" s="11" customFormat="1" ht="12">
      <c r="B449" s="231"/>
      <c r="C449" s="232"/>
      <c r="D449" s="215" t="s">
        <v>189</v>
      </c>
      <c r="E449" s="233" t="s">
        <v>1</v>
      </c>
      <c r="F449" s="234" t="s">
        <v>2229</v>
      </c>
      <c r="G449" s="232"/>
      <c r="H449" s="235">
        <v>218.93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189</v>
      </c>
      <c r="AU449" s="241" t="s">
        <v>78</v>
      </c>
      <c r="AV449" s="11" t="s">
        <v>78</v>
      </c>
      <c r="AW449" s="11" t="s">
        <v>31</v>
      </c>
      <c r="AX449" s="11" t="s">
        <v>68</v>
      </c>
      <c r="AY449" s="241" t="s">
        <v>130</v>
      </c>
    </row>
    <row r="450" spans="2:51" s="11" customFormat="1" ht="12">
      <c r="B450" s="231"/>
      <c r="C450" s="232"/>
      <c r="D450" s="215" t="s">
        <v>189</v>
      </c>
      <c r="E450" s="233" t="s">
        <v>1</v>
      </c>
      <c r="F450" s="234" t="s">
        <v>2301</v>
      </c>
      <c r="G450" s="232"/>
      <c r="H450" s="235">
        <v>18.3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189</v>
      </c>
      <c r="AU450" s="241" t="s">
        <v>78</v>
      </c>
      <c r="AV450" s="11" t="s">
        <v>78</v>
      </c>
      <c r="AW450" s="11" t="s">
        <v>31</v>
      </c>
      <c r="AX450" s="11" t="s">
        <v>68</v>
      </c>
      <c r="AY450" s="241" t="s">
        <v>130</v>
      </c>
    </row>
    <row r="451" spans="2:51" s="11" customFormat="1" ht="12">
      <c r="B451" s="231"/>
      <c r="C451" s="232"/>
      <c r="D451" s="215" t="s">
        <v>189</v>
      </c>
      <c r="E451" s="233" t="s">
        <v>1</v>
      </c>
      <c r="F451" s="234" t="s">
        <v>2302</v>
      </c>
      <c r="G451" s="232"/>
      <c r="H451" s="235">
        <v>32.16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AT451" s="241" t="s">
        <v>189</v>
      </c>
      <c r="AU451" s="241" t="s">
        <v>78</v>
      </c>
      <c r="AV451" s="11" t="s">
        <v>78</v>
      </c>
      <c r="AW451" s="11" t="s">
        <v>31</v>
      </c>
      <c r="AX451" s="11" t="s">
        <v>68</v>
      </c>
      <c r="AY451" s="241" t="s">
        <v>130</v>
      </c>
    </row>
    <row r="452" spans="2:51" s="12" customFormat="1" ht="12">
      <c r="B452" s="242"/>
      <c r="C452" s="243"/>
      <c r="D452" s="215" t="s">
        <v>189</v>
      </c>
      <c r="E452" s="244" t="s">
        <v>1</v>
      </c>
      <c r="F452" s="245" t="s">
        <v>193</v>
      </c>
      <c r="G452" s="243"/>
      <c r="H452" s="246">
        <v>269.39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189</v>
      </c>
      <c r="AU452" s="252" t="s">
        <v>78</v>
      </c>
      <c r="AV452" s="12" t="s">
        <v>174</v>
      </c>
      <c r="AW452" s="12" t="s">
        <v>31</v>
      </c>
      <c r="AX452" s="12" t="s">
        <v>76</v>
      </c>
      <c r="AY452" s="252" t="s">
        <v>130</v>
      </c>
    </row>
    <row r="453" spans="2:65" s="1" customFormat="1" ht="16.5" customHeight="1">
      <c r="B453" s="36"/>
      <c r="C453" s="203" t="s">
        <v>250</v>
      </c>
      <c r="D453" s="203" t="s">
        <v>134</v>
      </c>
      <c r="E453" s="204" t="s">
        <v>612</v>
      </c>
      <c r="F453" s="205" t="s">
        <v>613</v>
      </c>
      <c r="G453" s="206" t="s">
        <v>186</v>
      </c>
      <c r="H453" s="207">
        <v>269.39</v>
      </c>
      <c r="I453" s="208"/>
      <c r="J453" s="209">
        <f>ROUND(I453*H453,2)</f>
        <v>0</v>
      </c>
      <c r="K453" s="205" t="s">
        <v>138</v>
      </c>
      <c r="L453" s="41"/>
      <c r="M453" s="210" t="s">
        <v>1</v>
      </c>
      <c r="N453" s="211" t="s">
        <v>39</v>
      </c>
      <c r="O453" s="77"/>
      <c r="P453" s="212">
        <f>O453*H453</f>
        <v>0</v>
      </c>
      <c r="Q453" s="212">
        <v>3E-05</v>
      </c>
      <c r="R453" s="212">
        <f>Q453*H453</f>
        <v>0.008081699999999999</v>
      </c>
      <c r="S453" s="212">
        <v>0</v>
      </c>
      <c r="T453" s="213">
        <f>S453*H453</f>
        <v>0</v>
      </c>
      <c r="AR453" s="15" t="s">
        <v>397</v>
      </c>
      <c r="AT453" s="15" t="s">
        <v>134</v>
      </c>
      <c r="AU453" s="15" t="s">
        <v>78</v>
      </c>
      <c r="AY453" s="15" t="s">
        <v>130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15" t="s">
        <v>76</v>
      </c>
      <c r="BK453" s="214">
        <f>ROUND(I453*H453,2)</f>
        <v>0</v>
      </c>
      <c r="BL453" s="15" t="s">
        <v>397</v>
      </c>
      <c r="BM453" s="15" t="s">
        <v>2303</v>
      </c>
    </row>
    <row r="454" spans="2:47" s="1" customFormat="1" ht="12">
      <c r="B454" s="36"/>
      <c r="C454" s="37"/>
      <c r="D454" s="215" t="s">
        <v>141</v>
      </c>
      <c r="E454" s="37"/>
      <c r="F454" s="216" t="s">
        <v>615</v>
      </c>
      <c r="G454" s="37"/>
      <c r="H454" s="37"/>
      <c r="I454" s="129"/>
      <c r="J454" s="37"/>
      <c r="K454" s="37"/>
      <c r="L454" s="41"/>
      <c r="M454" s="217"/>
      <c r="N454" s="77"/>
      <c r="O454" s="77"/>
      <c r="P454" s="77"/>
      <c r="Q454" s="77"/>
      <c r="R454" s="77"/>
      <c r="S454" s="77"/>
      <c r="T454" s="78"/>
      <c r="AT454" s="15" t="s">
        <v>141</v>
      </c>
      <c r="AU454" s="15" t="s">
        <v>78</v>
      </c>
    </row>
    <row r="455" spans="2:51" s="11" customFormat="1" ht="12">
      <c r="B455" s="231"/>
      <c r="C455" s="232"/>
      <c r="D455" s="215" t="s">
        <v>189</v>
      </c>
      <c r="E455" s="233" t="s">
        <v>1</v>
      </c>
      <c r="F455" s="234" t="s">
        <v>2229</v>
      </c>
      <c r="G455" s="232"/>
      <c r="H455" s="235">
        <v>218.93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189</v>
      </c>
      <c r="AU455" s="241" t="s">
        <v>78</v>
      </c>
      <c r="AV455" s="11" t="s">
        <v>78</v>
      </c>
      <c r="AW455" s="11" t="s">
        <v>31</v>
      </c>
      <c r="AX455" s="11" t="s">
        <v>68</v>
      </c>
      <c r="AY455" s="241" t="s">
        <v>130</v>
      </c>
    </row>
    <row r="456" spans="2:51" s="11" customFormat="1" ht="12">
      <c r="B456" s="231"/>
      <c r="C456" s="232"/>
      <c r="D456" s="215" t="s">
        <v>189</v>
      </c>
      <c r="E456" s="233" t="s">
        <v>1</v>
      </c>
      <c r="F456" s="234" t="s">
        <v>2301</v>
      </c>
      <c r="G456" s="232"/>
      <c r="H456" s="235">
        <v>18.3</v>
      </c>
      <c r="I456" s="236"/>
      <c r="J456" s="232"/>
      <c r="K456" s="232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189</v>
      </c>
      <c r="AU456" s="241" t="s">
        <v>78</v>
      </c>
      <c r="AV456" s="11" t="s">
        <v>78</v>
      </c>
      <c r="AW456" s="11" t="s">
        <v>31</v>
      </c>
      <c r="AX456" s="11" t="s">
        <v>68</v>
      </c>
      <c r="AY456" s="241" t="s">
        <v>130</v>
      </c>
    </row>
    <row r="457" spans="2:51" s="11" customFormat="1" ht="12">
      <c r="B457" s="231"/>
      <c r="C457" s="232"/>
      <c r="D457" s="215" t="s">
        <v>189</v>
      </c>
      <c r="E457" s="233" t="s">
        <v>1</v>
      </c>
      <c r="F457" s="234" t="s">
        <v>2302</v>
      </c>
      <c r="G457" s="232"/>
      <c r="H457" s="235">
        <v>32.16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189</v>
      </c>
      <c r="AU457" s="241" t="s">
        <v>78</v>
      </c>
      <c r="AV457" s="11" t="s">
        <v>78</v>
      </c>
      <c r="AW457" s="11" t="s">
        <v>31</v>
      </c>
      <c r="AX457" s="11" t="s">
        <v>68</v>
      </c>
      <c r="AY457" s="241" t="s">
        <v>130</v>
      </c>
    </row>
    <row r="458" spans="2:51" s="12" customFormat="1" ht="12">
      <c r="B458" s="242"/>
      <c r="C458" s="243"/>
      <c r="D458" s="215" t="s">
        <v>189</v>
      </c>
      <c r="E458" s="244" t="s">
        <v>1</v>
      </c>
      <c r="F458" s="245" t="s">
        <v>193</v>
      </c>
      <c r="G458" s="243"/>
      <c r="H458" s="246">
        <v>269.39</v>
      </c>
      <c r="I458" s="247"/>
      <c r="J458" s="243"/>
      <c r="K458" s="243"/>
      <c r="L458" s="248"/>
      <c r="M458" s="249"/>
      <c r="N458" s="250"/>
      <c r="O458" s="250"/>
      <c r="P458" s="250"/>
      <c r="Q458" s="250"/>
      <c r="R458" s="250"/>
      <c r="S458" s="250"/>
      <c r="T458" s="251"/>
      <c r="AT458" s="252" t="s">
        <v>189</v>
      </c>
      <c r="AU458" s="252" t="s">
        <v>78</v>
      </c>
      <c r="AV458" s="12" t="s">
        <v>174</v>
      </c>
      <c r="AW458" s="12" t="s">
        <v>31</v>
      </c>
      <c r="AX458" s="12" t="s">
        <v>76</v>
      </c>
      <c r="AY458" s="252" t="s">
        <v>130</v>
      </c>
    </row>
    <row r="459" spans="2:65" s="1" customFormat="1" ht="16.5" customHeight="1">
      <c r="B459" s="36"/>
      <c r="C459" s="203" t="s">
        <v>454</v>
      </c>
      <c r="D459" s="203" t="s">
        <v>134</v>
      </c>
      <c r="E459" s="204" t="s">
        <v>2304</v>
      </c>
      <c r="F459" s="205" t="s">
        <v>2305</v>
      </c>
      <c r="G459" s="206" t="s">
        <v>186</v>
      </c>
      <c r="H459" s="207">
        <v>147.38</v>
      </c>
      <c r="I459" s="208"/>
      <c r="J459" s="209">
        <f>ROUND(I459*H459,2)</f>
        <v>0</v>
      </c>
      <c r="K459" s="205" t="s">
        <v>138</v>
      </c>
      <c r="L459" s="41"/>
      <c r="M459" s="210" t="s">
        <v>1</v>
      </c>
      <c r="N459" s="211" t="s">
        <v>39</v>
      </c>
      <c r="O459" s="77"/>
      <c r="P459" s="212">
        <f>O459*H459</f>
        <v>0</v>
      </c>
      <c r="Q459" s="212">
        <v>0.00012</v>
      </c>
      <c r="R459" s="212">
        <f>Q459*H459</f>
        <v>0.0176856</v>
      </c>
      <c r="S459" s="212">
        <v>0</v>
      </c>
      <c r="T459" s="213">
        <f>S459*H459</f>
        <v>0</v>
      </c>
      <c r="AR459" s="15" t="s">
        <v>397</v>
      </c>
      <c r="AT459" s="15" t="s">
        <v>134</v>
      </c>
      <c r="AU459" s="15" t="s">
        <v>78</v>
      </c>
      <c r="AY459" s="15" t="s">
        <v>130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15" t="s">
        <v>76</v>
      </c>
      <c r="BK459" s="214">
        <f>ROUND(I459*H459,2)</f>
        <v>0</v>
      </c>
      <c r="BL459" s="15" t="s">
        <v>397</v>
      </c>
      <c r="BM459" s="15" t="s">
        <v>2306</v>
      </c>
    </row>
    <row r="460" spans="2:47" s="1" customFormat="1" ht="12">
      <c r="B460" s="36"/>
      <c r="C460" s="37"/>
      <c r="D460" s="215" t="s">
        <v>141</v>
      </c>
      <c r="E460" s="37"/>
      <c r="F460" s="216" t="s">
        <v>2307</v>
      </c>
      <c r="G460" s="37"/>
      <c r="H460" s="37"/>
      <c r="I460" s="129"/>
      <c r="J460" s="37"/>
      <c r="K460" s="37"/>
      <c r="L460" s="41"/>
      <c r="M460" s="217"/>
      <c r="N460" s="77"/>
      <c r="O460" s="77"/>
      <c r="P460" s="77"/>
      <c r="Q460" s="77"/>
      <c r="R460" s="77"/>
      <c r="S460" s="77"/>
      <c r="T460" s="78"/>
      <c r="AT460" s="15" t="s">
        <v>141</v>
      </c>
      <c r="AU460" s="15" t="s">
        <v>78</v>
      </c>
    </row>
    <row r="461" spans="2:51" s="11" customFormat="1" ht="12">
      <c r="B461" s="231"/>
      <c r="C461" s="232"/>
      <c r="D461" s="215" t="s">
        <v>189</v>
      </c>
      <c r="E461" s="233" t="s">
        <v>1</v>
      </c>
      <c r="F461" s="234" t="s">
        <v>2308</v>
      </c>
      <c r="G461" s="232"/>
      <c r="H461" s="235">
        <v>147.38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189</v>
      </c>
      <c r="AU461" s="241" t="s">
        <v>78</v>
      </c>
      <c r="AV461" s="11" t="s">
        <v>78</v>
      </c>
      <c r="AW461" s="11" t="s">
        <v>31</v>
      </c>
      <c r="AX461" s="11" t="s">
        <v>76</v>
      </c>
      <c r="AY461" s="241" t="s">
        <v>130</v>
      </c>
    </row>
    <row r="462" spans="2:65" s="1" customFormat="1" ht="16.5" customHeight="1">
      <c r="B462" s="36"/>
      <c r="C462" s="203" t="s">
        <v>533</v>
      </c>
      <c r="D462" s="203" t="s">
        <v>134</v>
      </c>
      <c r="E462" s="204" t="s">
        <v>1549</v>
      </c>
      <c r="F462" s="205" t="s">
        <v>1550</v>
      </c>
      <c r="G462" s="206" t="s">
        <v>186</v>
      </c>
      <c r="H462" s="207">
        <v>50.46</v>
      </c>
      <c r="I462" s="208"/>
      <c r="J462" s="209">
        <f>ROUND(I462*H462,2)</f>
        <v>0</v>
      </c>
      <c r="K462" s="205" t="s">
        <v>138</v>
      </c>
      <c r="L462" s="41"/>
      <c r="M462" s="210" t="s">
        <v>1</v>
      </c>
      <c r="N462" s="211" t="s">
        <v>39</v>
      </c>
      <c r="O462" s="77"/>
      <c r="P462" s="212">
        <f>O462*H462</f>
        <v>0</v>
      </c>
      <c r="Q462" s="212">
        <v>0.00455</v>
      </c>
      <c r="R462" s="212">
        <f>Q462*H462</f>
        <v>0.22959300000000002</v>
      </c>
      <c r="S462" s="212">
        <v>0</v>
      </c>
      <c r="T462" s="213">
        <f>S462*H462</f>
        <v>0</v>
      </c>
      <c r="AR462" s="15" t="s">
        <v>397</v>
      </c>
      <c r="AT462" s="15" t="s">
        <v>134</v>
      </c>
      <c r="AU462" s="15" t="s">
        <v>78</v>
      </c>
      <c r="AY462" s="15" t="s">
        <v>130</v>
      </c>
      <c r="BE462" s="214">
        <f>IF(N462="základní",J462,0)</f>
        <v>0</v>
      </c>
      <c r="BF462" s="214">
        <f>IF(N462="snížená",J462,0)</f>
        <v>0</v>
      </c>
      <c r="BG462" s="214">
        <f>IF(N462="zákl. přenesená",J462,0)</f>
        <v>0</v>
      </c>
      <c r="BH462" s="214">
        <f>IF(N462="sníž. přenesená",J462,0)</f>
        <v>0</v>
      </c>
      <c r="BI462" s="214">
        <f>IF(N462="nulová",J462,0)</f>
        <v>0</v>
      </c>
      <c r="BJ462" s="15" t="s">
        <v>76</v>
      </c>
      <c r="BK462" s="214">
        <f>ROUND(I462*H462,2)</f>
        <v>0</v>
      </c>
      <c r="BL462" s="15" t="s">
        <v>397</v>
      </c>
      <c r="BM462" s="15" t="s">
        <v>2309</v>
      </c>
    </row>
    <row r="463" spans="2:47" s="1" customFormat="1" ht="12">
      <c r="B463" s="36"/>
      <c r="C463" s="37"/>
      <c r="D463" s="215" t="s">
        <v>141</v>
      </c>
      <c r="E463" s="37"/>
      <c r="F463" s="216" t="s">
        <v>1552</v>
      </c>
      <c r="G463" s="37"/>
      <c r="H463" s="37"/>
      <c r="I463" s="129"/>
      <c r="J463" s="37"/>
      <c r="K463" s="37"/>
      <c r="L463" s="41"/>
      <c r="M463" s="217"/>
      <c r="N463" s="77"/>
      <c r="O463" s="77"/>
      <c r="P463" s="77"/>
      <c r="Q463" s="77"/>
      <c r="R463" s="77"/>
      <c r="S463" s="77"/>
      <c r="T463" s="78"/>
      <c r="AT463" s="15" t="s">
        <v>141</v>
      </c>
      <c r="AU463" s="15" t="s">
        <v>78</v>
      </c>
    </row>
    <row r="464" spans="2:51" s="11" customFormat="1" ht="12">
      <c r="B464" s="231"/>
      <c r="C464" s="232"/>
      <c r="D464" s="215" t="s">
        <v>189</v>
      </c>
      <c r="E464" s="233" t="s">
        <v>1</v>
      </c>
      <c r="F464" s="234" t="s">
        <v>2301</v>
      </c>
      <c r="G464" s="232"/>
      <c r="H464" s="235">
        <v>18.3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189</v>
      </c>
      <c r="AU464" s="241" t="s">
        <v>78</v>
      </c>
      <c r="AV464" s="11" t="s">
        <v>78</v>
      </c>
      <c r="AW464" s="11" t="s">
        <v>31</v>
      </c>
      <c r="AX464" s="11" t="s">
        <v>68</v>
      </c>
      <c r="AY464" s="241" t="s">
        <v>130</v>
      </c>
    </row>
    <row r="465" spans="2:51" s="11" customFormat="1" ht="12">
      <c r="B465" s="231"/>
      <c r="C465" s="232"/>
      <c r="D465" s="215" t="s">
        <v>189</v>
      </c>
      <c r="E465" s="233" t="s">
        <v>1</v>
      </c>
      <c r="F465" s="234" t="s">
        <v>2310</v>
      </c>
      <c r="G465" s="232"/>
      <c r="H465" s="235">
        <v>32.16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189</v>
      </c>
      <c r="AU465" s="241" t="s">
        <v>78</v>
      </c>
      <c r="AV465" s="11" t="s">
        <v>78</v>
      </c>
      <c r="AW465" s="11" t="s">
        <v>31</v>
      </c>
      <c r="AX465" s="11" t="s">
        <v>68</v>
      </c>
      <c r="AY465" s="241" t="s">
        <v>130</v>
      </c>
    </row>
    <row r="466" spans="2:51" s="12" customFormat="1" ht="12">
      <c r="B466" s="242"/>
      <c r="C466" s="243"/>
      <c r="D466" s="215" t="s">
        <v>189</v>
      </c>
      <c r="E466" s="244" t="s">
        <v>1</v>
      </c>
      <c r="F466" s="245" t="s">
        <v>193</v>
      </c>
      <c r="G466" s="243"/>
      <c r="H466" s="246">
        <v>50.459999999999994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189</v>
      </c>
      <c r="AU466" s="252" t="s">
        <v>78</v>
      </c>
      <c r="AV466" s="12" t="s">
        <v>174</v>
      </c>
      <c r="AW466" s="12" t="s">
        <v>31</v>
      </c>
      <c r="AX466" s="12" t="s">
        <v>76</v>
      </c>
      <c r="AY466" s="252" t="s">
        <v>130</v>
      </c>
    </row>
    <row r="467" spans="2:65" s="1" customFormat="1" ht="16.5" customHeight="1">
      <c r="B467" s="36"/>
      <c r="C467" s="203" t="s">
        <v>593</v>
      </c>
      <c r="D467" s="203" t="s">
        <v>134</v>
      </c>
      <c r="E467" s="204" t="s">
        <v>2311</v>
      </c>
      <c r="F467" s="205" t="s">
        <v>2312</v>
      </c>
      <c r="G467" s="206" t="s">
        <v>186</v>
      </c>
      <c r="H467" s="207">
        <v>218.93</v>
      </c>
      <c r="I467" s="208"/>
      <c r="J467" s="209">
        <f>ROUND(I467*H467,2)</f>
        <v>0</v>
      </c>
      <c r="K467" s="205" t="s">
        <v>138</v>
      </c>
      <c r="L467" s="41"/>
      <c r="M467" s="210" t="s">
        <v>1</v>
      </c>
      <c r="N467" s="211" t="s">
        <v>39</v>
      </c>
      <c r="O467" s="77"/>
      <c r="P467" s="212">
        <f>O467*H467</f>
        <v>0</v>
      </c>
      <c r="Q467" s="212">
        <v>0.00758</v>
      </c>
      <c r="R467" s="212">
        <f>Q467*H467</f>
        <v>1.6594894</v>
      </c>
      <c r="S467" s="212">
        <v>0</v>
      </c>
      <c r="T467" s="213">
        <f>S467*H467</f>
        <v>0</v>
      </c>
      <c r="AR467" s="15" t="s">
        <v>397</v>
      </c>
      <c r="AT467" s="15" t="s">
        <v>134</v>
      </c>
      <c r="AU467" s="15" t="s">
        <v>78</v>
      </c>
      <c r="AY467" s="15" t="s">
        <v>130</v>
      </c>
      <c r="BE467" s="214">
        <f>IF(N467="základní",J467,0)</f>
        <v>0</v>
      </c>
      <c r="BF467" s="214">
        <f>IF(N467="snížená",J467,0)</f>
        <v>0</v>
      </c>
      <c r="BG467" s="214">
        <f>IF(N467="zákl. přenesená",J467,0)</f>
        <v>0</v>
      </c>
      <c r="BH467" s="214">
        <f>IF(N467="sníž. přenesená",J467,0)</f>
        <v>0</v>
      </c>
      <c r="BI467" s="214">
        <f>IF(N467="nulová",J467,0)</f>
        <v>0</v>
      </c>
      <c r="BJ467" s="15" t="s">
        <v>76</v>
      </c>
      <c r="BK467" s="214">
        <f>ROUND(I467*H467,2)</f>
        <v>0</v>
      </c>
      <c r="BL467" s="15" t="s">
        <v>397</v>
      </c>
      <c r="BM467" s="15" t="s">
        <v>2313</v>
      </c>
    </row>
    <row r="468" spans="2:47" s="1" customFormat="1" ht="12">
      <c r="B468" s="36"/>
      <c r="C468" s="37"/>
      <c r="D468" s="215" t="s">
        <v>141</v>
      </c>
      <c r="E468" s="37"/>
      <c r="F468" s="216" t="s">
        <v>2314</v>
      </c>
      <c r="G468" s="37"/>
      <c r="H468" s="37"/>
      <c r="I468" s="129"/>
      <c r="J468" s="37"/>
      <c r="K468" s="37"/>
      <c r="L468" s="41"/>
      <c r="M468" s="217"/>
      <c r="N468" s="77"/>
      <c r="O468" s="77"/>
      <c r="P468" s="77"/>
      <c r="Q468" s="77"/>
      <c r="R468" s="77"/>
      <c r="S468" s="77"/>
      <c r="T468" s="78"/>
      <c r="AT468" s="15" t="s">
        <v>141</v>
      </c>
      <c r="AU468" s="15" t="s">
        <v>78</v>
      </c>
    </row>
    <row r="469" spans="2:51" s="11" customFormat="1" ht="12">
      <c r="B469" s="231"/>
      <c r="C469" s="232"/>
      <c r="D469" s="215" t="s">
        <v>189</v>
      </c>
      <c r="E469" s="233" t="s">
        <v>1</v>
      </c>
      <c r="F469" s="234" t="s">
        <v>2229</v>
      </c>
      <c r="G469" s="232"/>
      <c r="H469" s="235">
        <v>218.93</v>
      </c>
      <c r="I469" s="236"/>
      <c r="J469" s="232"/>
      <c r="K469" s="232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189</v>
      </c>
      <c r="AU469" s="241" t="s">
        <v>78</v>
      </c>
      <c r="AV469" s="11" t="s">
        <v>78</v>
      </c>
      <c r="AW469" s="11" t="s">
        <v>31</v>
      </c>
      <c r="AX469" s="11" t="s">
        <v>76</v>
      </c>
      <c r="AY469" s="241" t="s">
        <v>130</v>
      </c>
    </row>
    <row r="470" spans="2:65" s="1" customFormat="1" ht="16.5" customHeight="1">
      <c r="B470" s="36"/>
      <c r="C470" s="203" t="s">
        <v>7</v>
      </c>
      <c r="D470" s="203" t="s">
        <v>134</v>
      </c>
      <c r="E470" s="204" t="s">
        <v>904</v>
      </c>
      <c r="F470" s="205" t="s">
        <v>905</v>
      </c>
      <c r="G470" s="206" t="s">
        <v>186</v>
      </c>
      <c r="H470" s="207">
        <v>214.07</v>
      </c>
      <c r="I470" s="208"/>
      <c r="J470" s="209">
        <f>ROUND(I470*H470,2)</f>
        <v>0</v>
      </c>
      <c r="K470" s="205" t="s">
        <v>138</v>
      </c>
      <c r="L470" s="41"/>
      <c r="M470" s="210" t="s">
        <v>1</v>
      </c>
      <c r="N470" s="211" t="s">
        <v>39</v>
      </c>
      <c r="O470" s="77"/>
      <c r="P470" s="212">
        <f>O470*H470</f>
        <v>0</v>
      </c>
      <c r="Q470" s="212">
        <v>0</v>
      </c>
      <c r="R470" s="212">
        <f>Q470*H470</f>
        <v>0</v>
      </c>
      <c r="S470" s="212">
        <v>0.003</v>
      </c>
      <c r="T470" s="213">
        <f>S470*H470</f>
        <v>0.64221</v>
      </c>
      <c r="AR470" s="15" t="s">
        <v>397</v>
      </c>
      <c r="AT470" s="15" t="s">
        <v>134</v>
      </c>
      <c r="AU470" s="15" t="s">
        <v>78</v>
      </c>
      <c r="AY470" s="15" t="s">
        <v>130</v>
      </c>
      <c r="BE470" s="214">
        <f>IF(N470="základní",J470,0)</f>
        <v>0</v>
      </c>
      <c r="BF470" s="214">
        <f>IF(N470="snížená",J470,0)</f>
        <v>0</v>
      </c>
      <c r="BG470" s="214">
        <f>IF(N470="zákl. přenesená",J470,0)</f>
        <v>0</v>
      </c>
      <c r="BH470" s="214">
        <f>IF(N470="sníž. přenesená",J470,0)</f>
        <v>0</v>
      </c>
      <c r="BI470" s="214">
        <f>IF(N470="nulová",J470,0)</f>
        <v>0</v>
      </c>
      <c r="BJ470" s="15" t="s">
        <v>76</v>
      </c>
      <c r="BK470" s="214">
        <f>ROUND(I470*H470,2)</f>
        <v>0</v>
      </c>
      <c r="BL470" s="15" t="s">
        <v>397</v>
      </c>
      <c r="BM470" s="15" t="s">
        <v>2315</v>
      </c>
    </row>
    <row r="471" spans="2:47" s="1" customFormat="1" ht="12">
      <c r="B471" s="36"/>
      <c r="C471" s="37"/>
      <c r="D471" s="215" t="s">
        <v>141</v>
      </c>
      <c r="E471" s="37"/>
      <c r="F471" s="216" t="s">
        <v>907</v>
      </c>
      <c r="G471" s="37"/>
      <c r="H471" s="37"/>
      <c r="I471" s="129"/>
      <c r="J471" s="37"/>
      <c r="K471" s="37"/>
      <c r="L471" s="41"/>
      <c r="M471" s="217"/>
      <c r="N471" s="77"/>
      <c r="O471" s="77"/>
      <c r="P471" s="77"/>
      <c r="Q471" s="77"/>
      <c r="R471" s="77"/>
      <c r="S471" s="77"/>
      <c r="T471" s="78"/>
      <c r="AT471" s="15" t="s">
        <v>141</v>
      </c>
      <c r="AU471" s="15" t="s">
        <v>78</v>
      </c>
    </row>
    <row r="472" spans="2:51" s="11" customFormat="1" ht="12">
      <c r="B472" s="231"/>
      <c r="C472" s="232"/>
      <c r="D472" s="215" t="s">
        <v>189</v>
      </c>
      <c r="E472" s="233" t="s">
        <v>1</v>
      </c>
      <c r="F472" s="234" t="s">
        <v>2316</v>
      </c>
      <c r="G472" s="232"/>
      <c r="H472" s="235">
        <v>214.07</v>
      </c>
      <c r="I472" s="236"/>
      <c r="J472" s="232"/>
      <c r="K472" s="232"/>
      <c r="L472" s="237"/>
      <c r="M472" s="238"/>
      <c r="N472" s="239"/>
      <c r="O472" s="239"/>
      <c r="P472" s="239"/>
      <c r="Q472" s="239"/>
      <c r="R472" s="239"/>
      <c r="S472" s="239"/>
      <c r="T472" s="240"/>
      <c r="AT472" s="241" t="s">
        <v>189</v>
      </c>
      <c r="AU472" s="241" t="s">
        <v>78</v>
      </c>
      <c r="AV472" s="11" t="s">
        <v>78</v>
      </c>
      <c r="AW472" s="11" t="s">
        <v>31</v>
      </c>
      <c r="AX472" s="11" t="s">
        <v>76</v>
      </c>
      <c r="AY472" s="241" t="s">
        <v>130</v>
      </c>
    </row>
    <row r="473" spans="2:65" s="1" customFormat="1" ht="16.5" customHeight="1">
      <c r="B473" s="36"/>
      <c r="C473" s="203" t="s">
        <v>539</v>
      </c>
      <c r="D473" s="203" t="s">
        <v>134</v>
      </c>
      <c r="E473" s="204" t="s">
        <v>2317</v>
      </c>
      <c r="F473" s="205" t="s">
        <v>2318</v>
      </c>
      <c r="G473" s="206" t="s">
        <v>186</v>
      </c>
      <c r="H473" s="207">
        <v>18.3</v>
      </c>
      <c r="I473" s="208"/>
      <c r="J473" s="209">
        <f>ROUND(I473*H473,2)</f>
        <v>0</v>
      </c>
      <c r="K473" s="205" t="s">
        <v>138</v>
      </c>
      <c r="L473" s="41"/>
      <c r="M473" s="210" t="s">
        <v>1</v>
      </c>
      <c r="N473" s="211" t="s">
        <v>39</v>
      </c>
      <c r="O473" s="77"/>
      <c r="P473" s="212">
        <f>O473*H473</f>
        <v>0</v>
      </c>
      <c r="Q473" s="212">
        <v>0.0005</v>
      </c>
      <c r="R473" s="212">
        <f>Q473*H473</f>
        <v>0.00915</v>
      </c>
      <c r="S473" s="212">
        <v>0</v>
      </c>
      <c r="T473" s="213">
        <f>S473*H473</f>
        <v>0</v>
      </c>
      <c r="AR473" s="15" t="s">
        <v>397</v>
      </c>
      <c r="AT473" s="15" t="s">
        <v>134</v>
      </c>
      <c r="AU473" s="15" t="s">
        <v>78</v>
      </c>
      <c r="AY473" s="15" t="s">
        <v>130</v>
      </c>
      <c r="BE473" s="214">
        <f>IF(N473="základní",J473,0)</f>
        <v>0</v>
      </c>
      <c r="BF473" s="214">
        <f>IF(N473="snížená",J473,0)</f>
        <v>0</v>
      </c>
      <c r="BG473" s="214">
        <f>IF(N473="zákl. přenesená",J473,0)</f>
        <v>0</v>
      </c>
      <c r="BH473" s="214">
        <f>IF(N473="sníž. přenesená",J473,0)</f>
        <v>0</v>
      </c>
      <c r="BI473" s="214">
        <f>IF(N473="nulová",J473,0)</f>
        <v>0</v>
      </c>
      <c r="BJ473" s="15" t="s">
        <v>76</v>
      </c>
      <c r="BK473" s="214">
        <f>ROUND(I473*H473,2)</f>
        <v>0</v>
      </c>
      <c r="BL473" s="15" t="s">
        <v>397</v>
      </c>
      <c r="BM473" s="15" t="s">
        <v>2319</v>
      </c>
    </row>
    <row r="474" spans="2:47" s="1" customFormat="1" ht="12">
      <c r="B474" s="36"/>
      <c r="C474" s="37"/>
      <c r="D474" s="215" t="s">
        <v>141</v>
      </c>
      <c r="E474" s="37"/>
      <c r="F474" s="216" t="s">
        <v>2320</v>
      </c>
      <c r="G474" s="37"/>
      <c r="H474" s="37"/>
      <c r="I474" s="129"/>
      <c r="J474" s="37"/>
      <c r="K474" s="37"/>
      <c r="L474" s="41"/>
      <c r="M474" s="217"/>
      <c r="N474" s="77"/>
      <c r="O474" s="77"/>
      <c r="P474" s="77"/>
      <c r="Q474" s="77"/>
      <c r="R474" s="77"/>
      <c r="S474" s="77"/>
      <c r="T474" s="78"/>
      <c r="AT474" s="15" t="s">
        <v>141</v>
      </c>
      <c r="AU474" s="15" t="s">
        <v>78</v>
      </c>
    </row>
    <row r="475" spans="2:65" s="1" customFormat="1" ht="16.5" customHeight="1">
      <c r="B475" s="36"/>
      <c r="C475" s="203" t="s">
        <v>544</v>
      </c>
      <c r="D475" s="203" t="s">
        <v>134</v>
      </c>
      <c r="E475" s="204" t="s">
        <v>1287</v>
      </c>
      <c r="F475" s="205" t="s">
        <v>1288</v>
      </c>
      <c r="G475" s="206" t="s">
        <v>186</v>
      </c>
      <c r="H475" s="207">
        <v>18.3</v>
      </c>
      <c r="I475" s="208"/>
      <c r="J475" s="209">
        <f>ROUND(I475*H475,2)</f>
        <v>0</v>
      </c>
      <c r="K475" s="205" t="s">
        <v>138</v>
      </c>
      <c r="L475" s="41"/>
      <c r="M475" s="210" t="s">
        <v>1</v>
      </c>
      <c r="N475" s="211" t="s">
        <v>39</v>
      </c>
      <c r="O475" s="77"/>
      <c r="P475" s="212">
        <f>O475*H475</f>
        <v>0</v>
      </c>
      <c r="Q475" s="212">
        <v>0.0003</v>
      </c>
      <c r="R475" s="212">
        <f>Q475*H475</f>
        <v>0.00549</v>
      </c>
      <c r="S475" s="212">
        <v>0</v>
      </c>
      <c r="T475" s="213">
        <f>S475*H475</f>
        <v>0</v>
      </c>
      <c r="AR475" s="15" t="s">
        <v>397</v>
      </c>
      <c r="AT475" s="15" t="s">
        <v>134</v>
      </c>
      <c r="AU475" s="15" t="s">
        <v>78</v>
      </c>
      <c r="AY475" s="15" t="s">
        <v>130</v>
      </c>
      <c r="BE475" s="214">
        <f>IF(N475="základní",J475,0)</f>
        <v>0</v>
      </c>
      <c r="BF475" s="214">
        <f>IF(N475="snížená",J475,0)</f>
        <v>0</v>
      </c>
      <c r="BG475" s="214">
        <f>IF(N475="zákl. přenesená",J475,0)</f>
        <v>0</v>
      </c>
      <c r="BH475" s="214">
        <f>IF(N475="sníž. přenesená",J475,0)</f>
        <v>0</v>
      </c>
      <c r="BI475" s="214">
        <f>IF(N475="nulová",J475,0)</f>
        <v>0</v>
      </c>
      <c r="BJ475" s="15" t="s">
        <v>76</v>
      </c>
      <c r="BK475" s="214">
        <f>ROUND(I475*H475,2)</f>
        <v>0</v>
      </c>
      <c r="BL475" s="15" t="s">
        <v>397</v>
      </c>
      <c r="BM475" s="15" t="s">
        <v>2321</v>
      </c>
    </row>
    <row r="476" spans="2:47" s="1" customFormat="1" ht="12">
      <c r="B476" s="36"/>
      <c r="C476" s="37"/>
      <c r="D476" s="215" t="s">
        <v>141</v>
      </c>
      <c r="E476" s="37"/>
      <c r="F476" s="216" t="s">
        <v>1290</v>
      </c>
      <c r="G476" s="37"/>
      <c r="H476" s="37"/>
      <c r="I476" s="129"/>
      <c r="J476" s="37"/>
      <c r="K476" s="37"/>
      <c r="L476" s="41"/>
      <c r="M476" s="217"/>
      <c r="N476" s="77"/>
      <c r="O476" s="77"/>
      <c r="P476" s="77"/>
      <c r="Q476" s="77"/>
      <c r="R476" s="77"/>
      <c r="S476" s="77"/>
      <c r="T476" s="78"/>
      <c r="AT476" s="15" t="s">
        <v>141</v>
      </c>
      <c r="AU476" s="15" t="s">
        <v>78</v>
      </c>
    </row>
    <row r="477" spans="2:65" s="1" customFormat="1" ht="22.5" customHeight="1">
      <c r="B477" s="36"/>
      <c r="C477" s="221" t="s">
        <v>549</v>
      </c>
      <c r="D477" s="221" t="s">
        <v>178</v>
      </c>
      <c r="E477" s="222" t="s">
        <v>1291</v>
      </c>
      <c r="F477" s="223" t="s">
        <v>1292</v>
      </c>
      <c r="G477" s="224" t="s">
        <v>186</v>
      </c>
      <c r="H477" s="225">
        <v>20.13</v>
      </c>
      <c r="I477" s="226"/>
      <c r="J477" s="227">
        <f>ROUND(I477*H477,2)</f>
        <v>0</v>
      </c>
      <c r="K477" s="223" t="s">
        <v>138</v>
      </c>
      <c r="L477" s="228"/>
      <c r="M477" s="229" t="s">
        <v>1</v>
      </c>
      <c r="N477" s="230" t="s">
        <v>39</v>
      </c>
      <c r="O477" s="77"/>
      <c r="P477" s="212">
        <f>O477*H477</f>
        <v>0</v>
      </c>
      <c r="Q477" s="212">
        <v>0.00287</v>
      </c>
      <c r="R477" s="212">
        <f>Q477*H477</f>
        <v>0.0577731</v>
      </c>
      <c r="S477" s="212">
        <v>0</v>
      </c>
      <c r="T477" s="213">
        <f>S477*H477</f>
        <v>0</v>
      </c>
      <c r="AR477" s="15" t="s">
        <v>408</v>
      </c>
      <c r="AT477" s="15" t="s">
        <v>178</v>
      </c>
      <c r="AU477" s="15" t="s">
        <v>78</v>
      </c>
      <c r="AY477" s="15" t="s">
        <v>130</v>
      </c>
      <c r="BE477" s="214">
        <f>IF(N477="základní",J477,0)</f>
        <v>0</v>
      </c>
      <c r="BF477" s="214">
        <f>IF(N477="snížená",J477,0)</f>
        <v>0</v>
      </c>
      <c r="BG477" s="214">
        <f>IF(N477="zákl. přenesená",J477,0)</f>
        <v>0</v>
      </c>
      <c r="BH477" s="214">
        <f>IF(N477="sníž. přenesená",J477,0)</f>
        <v>0</v>
      </c>
      <c r="BI477" s="214">
        <f>IF(N477="nulová",J477,0)</f>
        <v>0</v>
      </c>
      <c r="BJ477" s="15" t="s">
        <v>76</v>
      </c>
      <c r="BK477" s="214">
        <f>ROUND(I477*H477,2)</f>
        <v>0</v>
      </c>
      <c r="BL477" s="15" t="s">
        <v>397</v>
      </c>
      <c r="BM477" s="15" t="s">
        <v>2322</v>
      </c>
    </row>
    <row r="478" spans="2:47" s="1" customFormat="1" ht="12">
      <c r="B478" s="36"/>
      <c r="C478" s="37"/>
      <c r="D478" s="215" t="s">
        <v>141</v>
      </c>
      <c r="E478" s="37"/>
      <c r="F478" s="216" t="s">
        <v>1292</v>
      </c>
      <c r="G478" s="37"/>
      <c r="H478" s="37"/>
      <c r="I478" s="129"/>
      <c r="J478" s="37"/>
      <c r="K478" s="37"/>
      <c r="L478" s="41"/>
      <c r="M478" s="217"/>
      <c r="N478" s="77"/>
      <c r="O478" s="77"/>
      <c r="P478" s="77"/>
      <c r="Q478" s="77"/>
      <c r="R478" s="77"/>
      <c r="S478" s="77"/>
      <c r="T478" s="78"/>
      <c r="AT478" s="15" t="s">
        <v>141</v>
      </c>
      <c r="AU478" s="15" t="s">
        <v>78</v>
      </c>
    </row>
    <row r="479" spans="2:51" s="11" customFormat="1" ht="12">
      <c r="B479" s="231"/>
      <c r="C479" s="232"/>
      <c r="D479" s="215" t="s">
        <v>189</v>
      </c>
      <c r="E479" s="232"/>
      <c r="F479" s="234" t="s">
        <v>2323</v>
      </c>
      <c r="G479" s="232"/>
      <c r="H479" s="235">
        <v>20.13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189</v>
      </c>
      <c r="AU479" s="241" t="s">
        <v>78</v>
      </c>
      <c r="AV479" s="11" t="s">
        <v>78</v>
      </c>
      <c r="AW479" s="11" t="s">
        <v>4</v>
      </c>
      <c r="AX479" s="11" t="s">
        <v>76</v>
      </c>
      <c r="AY479" s="241" t="s">
        <v>130</v>
      </c>
    </row>
    <row r="480" spans="2:65" s="1" customFormat="1" ht="16.5" customHeight="1">
      <c r="B480" s="36"/>
      <c r="C480" s="203" t="s">
        <v>301</v>
      </c>
      <c r="D480" s="203" t="s">
        <v>134</v>
      </c>
      <c r="E480" s="204" t="s">
        <v>2324</v>
      </c>
      <c r="F480" s="205" t="s">
        <v>2325</v>
      </c>
      <c r="G480" s="206" t="s">
        <v>186</v>
      </c>
      <c r="H480" s="207">
        <v>251.09</v>
      </c>
      <c r="I480" s="208"/>
      <c r="J480" s="209">
        <f>ROUND(I480*H480,2)</f>
        <v>0</v>
      </c>
      <c r="K480" s="205" t="s">
        <v>138</v>
      </c>
      <c r="L480" s="41"/>
      <c r="M480" s="210" t="s">
        <v>1</v>
      </c>
      <c r="N480" s="211" t="s">
        <v>39</v>
      </c>
      <c r="O480" s="77"/>
      <c r="P480" s="212">
        <f>O480*H480</f>
        <v>0</v>
      </c>
      <c r="Q480" s="212">
        <v>0.0003</v>
      </c>
      <c r="R480" s="212">
        <f>Q480*H480</f>
        <v>0.07532699999999999</v>
      </c>
      <c r="S480" s="212">
        <v>0</v>
      </c>
      <c r="T480" s="213">
        <f>S480*H480</f>
        <v>0</v>
      </c>
      <c r="AR480" s="15" t="s">
        <v>397</v>
      </c>
      <c r="AT480" s="15" t="s">
        <v>134</v>
      </c>
      <c r="AU480" s="15" t="s">
        <v>78</v>
      </c>
      <c r="AY480" s="15" t="s">
        <v>130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15" t="s">
        <v>76</v>
      </c>
      <c r="BK480" s="214">
        <f>ROUND(I480*H480,2)</f>
        <v>0</v>
      </c>
      <c r="BL480" s="15" t="s">
        <v>397</v>
      </c>
      <c r="BM480" s="15" t="s">
        <v>2326</v>
      </c>
    </row>
    <row r="481" spans="2:47" s="1" customFormat="1" ht="12">
      <c r="B481" s="36"/>
      <c r="C481" s="37"/>
      <c r="D481" s="215" t="s">
        <v>141</v>
      </c>
      <c r="E481" s="37"/>
      <c r="F481" s="216" t="s">
        <v>2327</v>
      </c>
      <c r="G481" s="37"/>
      <c r="H481" s="37"/>
      <c r="I481" s="129"/>
      <c r="J481" s="37"/>
      <c r="K481" s="37"/>
      <c r="L481" s="41"/>
      <c r="M481" s="217"/>
      <c r="N481" s="77"/>
      <c r="O481" s="77"/>
      <c r="P481" s="77"/>
      <c r="Q481" s="77"/>
      <c r="R481" s="77"/>
      <c r="S481" s="77"/>
      <c r="T481" s="78"/>
      <c r="AT481" s="15" t="s">
        <v>141</v>
      </c>
      <c r="AU481" s="15" t="s">
        <v>78</v>
      </c>
    </row>
    <row r="482" spans="2:51" s="11" customFormat="1" ht="12">
      <c r="B482" s="231"/>
      <c r="C482" s="232"/>
      <c r="D482" s="215" t="s">
        <v>189</v>
      </c>
      <c r="E482" s="233" t="s">
        <v>1</v>
      </c>
      <c r="F482" s="234" t="s">
        <v>2328</v>
      </c>
      <c r="G482" s="232"/>
      <c r="H482" s="235">
        <v>251.09</v>
      </c>
      <c r="I482" s="236"/>
      <c r="J482" s="232"/>
      <c r="K482" s="232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189</v>
      </c>
      <c r="AU482" s="241" t="s">
        <v>78</v>
      </c>
      <c r="AV482" s="11" t="s">
        <v>78</v>
      </c>
      <c r="AW482" s="11" t="s">
        <v>31</v>
      </c>
      <c r="AX482" s="11" t="s">
        <v>76</v>
      </c>
      <c r="AY482" s="241" t="s">
        <v>130</v>
      </c>
    </row>
    <row r="483" spans="2:65" s="1" customFormat="1" ht="16.5" customHeight="1">
      <c r="B483" s="36"/>
      <c r="C483" s="221" t="s">
        <v>195</v>
      </c>
      <c r="D483" s="221" t="s">
        <v>178</v>
      </c>
      <c r="E483" s="222" t="s">
        <v>2329</v>
      </c>
      <c r="F483" s="223" t="s">
        <v>2330</v>
      </c>
      <c r="G483" s="224" t="s">
        <v>186</v>
      </c>
      <c r="H483" s="225">
        <v>276.199</v>
      </c>
      <c r="I483" s="226"/>
      <c r="J483" s="227">
        <f>ROUND(I483*H483,2)</f>
        <v>0</v>
      </c>
      <c r="K483" s="223" t="s">
        <v>138</v>
      </c>
      <c r="L483" s="228"/>
      <c r="M483" s="229" t="s">
        <v>1</v>
      </c>
      <c r="N483" s="230" t="s">
        <v>39</v>
      </c>
      <c r="O483" s="77"/>
      <c r="P483" s="212">
        <f>O483*H483</f>
        <v>0</v>
      </c>
      <c r="Q483" s="212">
        <v>0.00388</v>
      </c>
      <c r="R483" s="212">
        <f>Q483*H483</f>
        <v>1.0716521200000002</v>
      </c>
      <c r="S483" s="212">
        <v>0</v>
      </c>
      <c r="T483" s="213">
        <f>S483*H483</f>
        <v>0</v>
      </c>
      <c r="AR483" s="15" t="s">
        <v>408</v>
      </c>
      <c r="AT483" s="15" t="s">
        <v>178</v>
      </c>
      <c r="AU483" s="15" t="s">
        <v>78</v>
      </c>
      <c r="AY483" s="15" t="s">
        <v>130</v>
      </c>
      <c r="BE483" s="214">
        <f>IF(N483="základní",J483,0)</f>
        <v>0</v>
      </c>
      <c r="BF483" s="214">
        <f>IF(N483="snížená",J483,0)</f>
        <v>0</v>
      </c>
      <c r="BG483" s="214">
        <f>IF(N483="zákl. přenesená",J483,0)</f>
        <v>0</v>
      </c>
      <c r="BH483" s="214">
        <f>IF(N483="sníž. přenesená",J483,0)</f>
        <v>0</v>
      </c>
      <c r="BI483" s="214">
        <f>IF(N483="nulová",J483,0)</f>
        <v>0</v>
      </c>
      <c r="BJ483" s="15" t="s">
        <v>76</v>
      </c>
      <c r="BK483" s="214">
        <f>ROUND(I483*H483,2)</f>
        <v>0</v>
      </c>
      <c r="BL483" s="15" t="s">
        <v>397</v>
      </c>
      <c r="BM483" s="15" t="s">
        <v>2331</v>
      </c>
    </row>
    <row r="484" spans="2:47" s="1" customFormat="1" ht="12">
      <c r="B484" s="36"/>
      <c r="C484" s="37"/>
      <c r="D484" s="215" t="s">
        <v>141</v>
      </c>
      <c r="E484" s="37"/>
      <c r="F484" s="216" t="s">
        <v>2330</v>
      </c>
      <c r="G484" s="37"/>
      <c r="H484" s="37"/>
      <c r="I484" s="129"/>
      <c r="J484" s="37"/>
      <c r="K484" s="37"/>
      <c r="L484" s="41"/>
      <c r="M484" s="217"/>
      <c r="N484" s="77"/>
      <c r="O484" s="77"/>
      <c r="P484" s="77"/>
      <c r="Q484" s="77"/>
      <c r="R484" s="77"/>
      <c r="S484" s="77"/>
      <c r="T484" s="78"/>
      <c r="AT484" s="15" t="s">
        <v>141</v>
      </c>
      <c r="AU484" s="15" t="s">
        <v>78</v>
      </c>
    </row>
    <row r="485" spans="2:51" s="11" customFormat="1" ht="12">
      <c r="B485" s="231"/>
      <c r="C485" s="232"/>
      <c r="D485" s="215" t="s">
        <v>189</v>
      </c>
      <c r="E485" s="232"/>
      <c r="F485" s="234" t="s">
        <v>2332</v>
      </c>
      <c r="G485" s="232"/>
      <c r="H485" s="235">
        <v>276.199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AT485" s="241" t="s">
        <v>189</v>
      </c>
      <c r="AU485" s="241" t="s">
        <v>78</v>
      </c>
      <c r="AV485" s="11" t="s">
        <v>78</v>
      </c>
      <c r="AW485" s="11" t="s">
        <v>4</v>
      </c>
      <c r="AX485" s="11" t="s">
        <v>76</v>
      </c>
      <c r="AY485" s="241" t="s">
        <v>130</v>
      </c>
    </row>
    <row r="486" spans="2:65" s="1" customFormat="1" ht="16.5" customHeight="1">
      <c r="B486" s="36"/>
      <c r="C486" s="203" t="s">
        <v>553</v>
      </c>
      <c r="D486" s="203" t="s">
        <v>134</v>
      </c>
      <c r="E486" s="204" t="s">
        <v>2333</v>
      </c>
      <c r="F486" s="205" t="s">
        <v>2334</v>
      </c>
      <c r="G486" s="206" t="s">
        <v>198</v>
      </c>
      <c r="H486" s="207">
        <v>14.8</v>
      </c>
      <c r="I486" s="208"/>
      <c r="J486" s="209">
        <f>ROUND(I486*H486,2)</f>
        <v>0</v>
      </c>
      <c r="K486" s="205" t="s">
        <v>138</v>
      </c>
      <c r="L486" s="41"/>
      <c r="M486" s="210" t="s">
        <v>1</v>
      </c>
      <c r="N486" s="211" t="s">
        <v>39</v>
      </c>
      <c r="O486" s="77"/>
      <c r="P486" s="212">
        <f>O486*H486</f>
        <v>0</v>
      </c>
      <c r="Q486" s="212">
        <v>0</v>
      </c>
      <c r="R486" s="212">
        <f>Q486*H486</f>
        <v>0</v>
      </c>
      <c r="S486" s="212">
        <v>0</v>
      </c>
      <c r="T486" s="213">
        <f>S486*H486</f>
        <v>0</v>
      </c>
      <c r="AR486" s="15" t="s">
        <v>397</v>
      </c>
      <c r="AT486" s="15" t="s">
        <v>134</v>
      </c>
      <c r="AU486" s="15" t="s">
        <v>78</v>
      </c>
      <c r="AY486" s="15" t="s">
        <v>130</v>
      </c>
      <c r="BE486" s="214">
        <f>IF(N486="základní",J486,0)</f>
        <v>0</v>
      </c>
      <c r="BF486" s="214">
        <f>IF(N486="snížená",J486,0)</f>
        <v>0</v>
      </c>
      <c r="BG486" s="214">
        <f>IF(N486="zákl. přenesená",J486,0)</f>
        <v>0</v>
      </c>
      <c r="BH486" s="214">
        <f>IF(N486="sníž. přenesená",J486,0)</f>
        <v>0</v>
      </c>
      <c r="BI486" s="214">
        <f>IF(N486="nulová",J486,0)</f>
        <v>0</v>
      </c>
      <c r="BJ486" s="15" t="s">
        <v>76</v>
      </c>
      <c r="BK486" s="214">
        <f>ROUND(I486*H486,2)</f>
        <v>0</v>
      </c>
      <c r="BL486" s="15" t="s">
        <v>397</v>
      </c>
      <c r="BM486" s="15" t="s">
        <v>2335</v>
      </c>
    </row>
    <row r="487" spans="2:47" s="1" customFormat="1" ht="12">
      <c r="B487" s="36"/>
      <c r="C487" s="37"/>
      <c r="D487" s="215" t="s">
        <v>141</v>
      </c>
      <c r="E487" s="37"/>
      <c r="F487" s="216" t="s">
        <v>2336</v>
      </c>
      <c r="G487" s="37"/>
      <c r="H487" s="37"/>
      <c r="I487" s="129"/>
      <c r="J487" s="37"/>
      <c r="K487" s="37"/>
      <c r="L487" s="41"/>
      <c r="M487" s="217"/>
      <c r="N487" s="77"/>
      <c r="O487" s="77"/>
      <c r="P487" s="77"/>
      <c r="Q487" s="77"/>
      <c r="R487" s="77"/>
      <c r="S487" s="77"/>
      <c r="T487" s="78"/>
      <c r="AT487" s="15" t="s">
        <v>141</v>
      </c>
      <c r="AU487" s="15" t="s">
        <v>78</v>
      </c>
    </row>
    <row r="488" spans="2:51" s="11" customFormat="1" ht="12">
      <c r="B488" s="231"/>
      <c r="C488" s="232"/>
      <c r="D488" s="215" t="s">
        <v>189</v>
      </c>
      <c r="E488" s="233" t="s">
        <v>1</v>
      </c>
      <c r="F488" s="234" t="s">
        <v>2337</v>
      </c>
      <c r="G488" s="232"/>
      <c r="H488" s="235">
        <v>14.8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189</v>
      </c>
      <c r="AU488" s="241" t="s">
        <v>78</v>
      </c>
      <c r="AV488" s="11" t="s">
        <v>78</v>
      </c>
      <c r="AW488" s="11" t="s">
        <v>31</v>
      </c>
      <c r="AX488" s="11" t="s">
        <v>76</v>
      </c>
      <c r="AY488" s="241" t="s">
        <v>130</v>
      </c>
    </row>
    <row r="489" spans="2:65" s="1" customFormat="1" ht="16.5" customHeight="1">
      <c r="B489" s="36"/>
      <c r="C489" s="203" t="s">
        <v>275</v>
      </c>
      <c r="D489" s="203" t="s">
        <v>134</v>
      </c>
      <c r="E489" s="204" t="s">
        <v>917</v>
      </c>
      <c r="F489" s="205" t="s">
        <v>918</v>
      </c>
      <c r="G489" s="206" t="s">
        <v>198</v>
      </c>
      <c r="H489" s="207">
        <v>146.1</v>
      </c>
      <c r="I489" s="208"/>
      <c r="J489" s="209">
        <f>ROUND(I489*H489,2)</f>
        <v>0</v>
      </c>
      <c r="K489" s="205" t="s">
        <v>138</v>
      </c>
      <c r="L489" s="41"/>
      <c r="M489" s="210" t="s">
        <v>1</v>
      </c>
      <c r="N489" s="211" t="s">
        <v>39</v>
      </c>
      <c r="O489" s="77"/>
      <c r="P489" s="212">
        <f>O489*H489</f>
        <v>0</v>
      </c>
      <c r="Q489" s="212">
        <v>0</v>
      </c>
      <c r="R489" s="212">
        <f>Q489*H489</f>
        <v>0</v>
      </c>
      <c r="S489" s="212">
        <v>0.0003</v>
      </c>
      <c r="T489" s="213">
        <f>S489*H489</f>
        <v>0.043829999999999994</v>
      </c>
      <c r="AR489" s="15" t="s">
        <v>397</v>
      </c>
      <c r="AT489" s="15" t="s">
        <v>134</v>
      </c>
      <c r="AU489" s="15" t="s">
        <v>78</v>
      </c>
      <c r="AY489" s="15" t="s">
        <v>130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15" t="s">
        <v>76</v>
      </c>
      <c r="BK489" s="214">
        <f>ROUND(I489*H489,2)</f>
        <v>0</v>
      </c>
      <c r="BL489" s="15" t="s">
        <v>397</v>
      </c>
      <c r="BM489" s="15" t="s">
        <v>2338</v>
      </c>
    </row>
    <row r="490" spans="2:47" s="1" customFormat="1" ht="12">
      <c r="B490" s="36"/>
      <c r="C490" s="37"/>
      <c r="D490" s="215" t="s">
        <v>141</v>
      </c>
      <c r="E490" s="37"/>
      <c r="F490" s="216" t="s">
        <v>920</v>
      </c>
      <c r="G490" s="37"/>
      <c r="H490" s="37"/>
      <c r="I490" s="129"/>
      <c r="J490" s="37"/>
      <c r="K490" s="37"/>
      <c r="L490" s="41"/>
      <c r="M490" s="217"/>
      <c r="N490" s="77"/>
      <c r="O490" s="77"/>
      <c r="P490" s="77"/>
      <c r="Q490" s="77"/>
      <c r="R490" s="77"/>
      <c r="S490" s="77"/>
      <c r="T490" s="78"/>
      <c r="AT490" s="15" t="s">
        <v>141</v>
      </c>
      <c r="AU490" s="15" t="s">
        <v>78</v>
      </c>
    </row>
    <row r="491" spans="2:51" s="11" customFormat="1" ht="12">
      <c r="B491" s="231"/>
      <c r="C491" s="232"/>
      <c r="D491" s="215" t="s">
        <v>189</v>
      </c>
      <c r="E491" s="233" t="s">
        <v>1</v>
      </c>
      <c r="F491" s="234" t="s">
        <v>2339</v>
      </c>
      <c r="G491" s="232"/>
      <c r="H491" s="235">
        <v>146.1</v>
      </c>
      <c r="I491" s="236"/>
      <c r="J491" s="232"/>
      <c r="K491" s="232"/>
      <c r="L491" s="237"/>
      <c r="M491" s="238"/>
      <c r="N491" s="239"/>
      <c r="O491" s="239"/>
      <c r="P491" s="239"/>
      <c r="Q491" s="239"/>
      <c r="R491" s="239"/>
      <c r="S491" s="239"/>
      <c r="T491" s="240"/>
      <c r="AT491" s="241" t="s">
        <v>189</v>
      </c>
      <c r="AU491" s="241" t="s">
        <v>78</v>
      </c>
      <c r="AV491" s="11" t="s">
        <v>78</v>
      </c>
      <c r="AW491" s="11" t="s">
        <v>31</v>
      </c>
      <c r="AX491" s="11" t="s">
        <v>68</v>
      </c>
      <c r="AY491" s="241" t="s">
        <v>130</v>
      </c>
    </row>
    <row r="492" spans="2:51" s="12" customFormat="1" ht="12">
      <c r="B492" s="242"/>
      <c r="C492" s="243"/>
      <c r="D492" s="215" t="s">
        <v>189</v>
      </c>
      <c r="E492" s="244" t="s">
        <v>1</v>
      </c>
      <c r="F492" s="245" t="s">
        <v>193</v>
      </c>
      <c r="G492" s="243"/>
      <c r="H492" s="246">
        <v>146.1</v>
      </c>
      <c r="I492" s="247"/>
      <c r="J492" s="243"/>
      <c r="K492" s="243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189</v>
      </c>
      <c r="AU492" s="252" t="s">
        <v>78</v>
      </c>
      <c r="AV492" s="12" t="s">
        <v>174</v>
      </c>
      <c r="AW492" s="12" t="s">
        <v>31</v>
      </c>
      <c r="AX492" s="12" t="s">
        <v>76</v>
      </c>
      <c r="AY492" s="252" t="s">
        <v>130</v>
      </c>
    </row>
    <row r="493" spans="2:65" s="1" customFormat="1" ht="16.5" customHeight="1">
      <c r="B493" s="36"/>
      <c r="C493" s="203" t="s">
        <v>558</v>
      </c>
      <c r="D493" s="203" t="s">
        <v>134</v>
      </c>
      <c r="E493" s="204" t="s">
        <v>921</v>
      </c>
      <c r="F493" s="205" t="s">
        <v>922</v>
      </c>
      <c r="G493" s="206" t="s">
        <v>198</v>
      </c>
      <c r="H493" s="207">
        <v>170.72</v>
      </c>
      <c r="I493" s="208"/>
      <c r="J493" s="209">
        <f>ROUND(I493*H493,2)</f>
        <v>0</v>
      </c>
      <c r="K493" s="205" t="s">
        <v>138</v>
      </c>
      <c r="L493" s="41"/>
      <c r="M493" s="210" t="s">
        <v>1</v>
      </c>
      <c r="N493" s="211" t="s">
        <v>39</v>
      </c>
      <c r="O493" s="77"/>
      <c r="P493" s="212">
        <f>O493*H493</f>
        <v>0</v>
      </c>
      <c r="Q493" s="212">
        <v>1E-05</v>
      </c>
      <c r="R493" s="212">
        <f>Q493*H493</f>
        <v>0.0017072</v>
      </c>
      <c r="S493" s="212">
        <v>0</v>
      </c>
      <c r="T493" s="213">
        <f>S493*H493</f>
        <v>0</v>
      </c>
      <c r="AR493" s="15" t="s">
        <v>397</v>
      </c>
      <c r="AT493" s="15" t="s">
        <v>134</v>
      </c>
      <c r="AU493" s="15" t="s">
        <v>78</v>
      </c>
      <c r="AY493" s="15" t="s">
        <v>130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15" t="s">
        <v>76</v>
      </c>
      <c r="BK493" s="214">
        <f>ROUND(I493*H493,2)</f>
        <v>0</v>
      </c>
      <c r="BL493" s="15" t="s">
        <v>397</v>
      </c>
      <c r="BM493" s="15" t="s">
        <v>2340</v>
      </c>
    </row>
    <row r="494" spans="2:47" s="1" customFormat="1" ht="12">
      <c r="B494" s="36"/>
      <c r="C494" s="37"/>
      <c r="D494" s="215" t="s">
        <v>141</v>
      </c>
      <c r="E494" s="37"/>
      <c r="F494" s="216" t="s">
        <v>924</v>
      </c>
      <c r="G494" s="37"/>
      <c r="H494" s="37"/>
      <c r="I494" s="129"/>
      <c r="J494" s="37"/>
      <c r="K494" s="37"/>
      <c r="L494" s="41"/>
      <c r="M494" s="217"/>
      <c r="N494" s="77"/>
      <c r="O494" s="77"/>
      <c r="P494" s="77"/>
      <c r="Q494" s="77"/>
      <c r="R494" s="77"/>
      <c r="S494" s="77"/>
      <c r="T494" s="78"/>
      <c r="AT494" s="15" t="s">
        <v>141</v>
      </c>
      <c r="AU494" s="15" t="s">
        <v>78</v>
      </c>
    </row>
    <row r="495" spans="2:51" s="11" customFormat="1" ht="12">
      <c r="B495" s="231"/>
      <c r="C495" s="232"/>
      <c r="D495" s="215" t="s">
        <v>189</v>
      </c>
      <c r="E495" s="233" t="s">
        <v>1</v>
      </c>
      <c r="F495" s="234" t="s">
        <v>2341</v>
      </c>
      <c r="G495" s="232"/>
      <c r="H495" s="235">
        <v>17.8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189</v>
      </c>
      <c r="AU495" s="241" t="s">
        <v>78</v>
      </c>
      <c r="AV495" s="11" t="s">
        <v>78</v>
      </c>
      <c r="AW495" s="11" t="s">
        <v>31</v>
      </c>
      <c r="AX495" s="11" t="s">
        <v>68</v>
      </c>
      <c r="AY495" s="241" t="s">
        <v>130</v>
      </c>
    </row>
    <row r="496" spans="2:51" s="11" customFormat="1" ht="12">
      <c r="B496" s="231"/>
      <c r="C496" s="232"/>
      <c r="D496" s="215" t="s">
        <v>189</v>
      </c>
      <c r="E496" s="233" t="s">
        <v>1</v>
      </c>
      <c r="F496" s="234" t="s">
        <v>2342</v>
      </c>
      <c r="G496" s="232"/>
      <c r="H496" s="235">
        <v>36</v>
      </c>
      <c r="I496" s="236"/>
      <c r="J496" s="232"/>
      <c r="K496" s="232"/>
      <c r="L496" s="237"/>
      <c r="M496" s="238"/>
      <c r="N496" s="239"/>
      <c r="O496" s="239"/>
      <c r="P496" s="239"/>
      <c r="Q496" s="239"/>
      <c r="R496" s="239"/>
      <c r="S496" s="239"/>
      <c r="T496" s="240"/>
      <c r="AT496" s="241" t="s">
        <v>189</v>
      </c>
      <c r="AU496" s="241" t="s">
        <v>78</v>
      </c>
      <c r="AV496" s="11" t="s">
        <v>78</v>
      </c>
      <c r="AW496" s="11" t="s">
        <v>31</v>
      </c>
      <c r="AX496" s="11" t="s">
        <v>68</v>
      </c>
      <c r="AY496" s="241" t="s">
        <v>130</v>
      </c>
    </row>
    <row r="497" spans="2:51" s="11" customFormat="1" ht="12">
      <c r="B497" s="231"/>
      <c r="C497" s="232"/>
      <c r="D497" s="215" t="s">
        <v>189</v>
      </c>
      <c r="E497" s="233" t="s">
        <v>1</v>
      </c>
      <c r="F497" s="234" t="s">
        <v>2343</v>
      </c>
      <c r="G497" s="232"/>
      <c r="H497" s="235">
        <v>23.8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189</v>
      </c>
      <c r="AU497" s="241" t="s">
        <v>78</v>
      </c>
      <c r="AV497" s="11" t="s">
        <v>78</v>
      </c>
      <c r="AW497" s="11" t="s">
        <v>31</v>
      </c>
      <c r="AX497" s="11" t="s">
        <v>68</v>
      </c>
      <c r="AY497" s="241" t="s">
        <v>130</v>
      </c>
    </row>
    <row r="498" spans="2:51" s="11" customFormat="1" ht="12">
      <c r="B498" s="231"/>
      <c r="C498" s="232"/>
      <c r="D498" s="215" t="s">
        <v>189</v>
      </c>
      <c r="E498" s="233" t="s">
        <v>1</v>
      </c>
      <c r="F498" s="234" t="s">
        <v>2344</v>
      </c>
      <c r="G498" s="232"/>
      <c r="H498" s="235">
        <v>29.9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189</v>
      </c>
      <c r="AU498" s="241" t="s">
        <v>78</v>
      </c>
      <c r="AV498" s="11" t="s">
        <v>78</v>
      </c>
      <c r="AW498" s="11" t="s">
        <v>31</v>
      </c>
      <c r="AX498" s="11" t="s">
        <v>68</v>
      </c>
      <c r="AY498" s="241" t="s">
        <v>130</v>
      </c>
    </row>
    <row r="499" spans="2:51" s="11" customFormat="1" ht="12">
      <c r="B499" s="231"/>
      <c r="C499" s="232"/>
      <c r="D499" s="215" t="s">
        <v>189</v>
      </c>
      <c r="E499" s="233" t="s">
        <v>1</v>
      </c>
      <c r="F499" s="234" t="s">
        <v>2345</v>
      </c>
      <c r="G499" s="232"/>
      <c r="H499" s="235">
        <v>30.2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189</v>
      </c>
      <c r="AU499" s="241" t="s">
        <v>78</v>
      </c>
      <c r="AV499" s="11" t="s">
        <v>78</v>
      </c>
      <c r="AW499" s="11" t="s">
        <v>31</v>
      </c>
      <c r="AX499" s="11" t="s">
        <v>68</v>
      </c>
      <c r="AY499" s="241" t="s">
        <v>130</v>
      </c>
    </row>
    <row r="500" spans="2:51" s="11" customFormat="1" ht="12">
      <c r="B500" s="231"/>
      <c r="C500" s="232"/>
      <c r="D500" s="215" t="s">
        <v>189</v>
      </c>
      <c r="E500" s="233" t="s">
        <v>1</v>
      </c>
      <c r="F500" s="234" t="s">
        <v>2346</v>
      </c>
      <c r="G500" s="232"/>
      <c r="H500" s="235">
        <v>13.22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189</v>
      </c>
      <c r="AU500" s="241" t="s">
        <v>78</v>
      </c>
      <c r="AV500" s="11" t="s">
        <v>78</v>
      </c>
      <c r="AW500" s="11" t="s">
        <v>31</v>
      </c>
      <c r="AX500" s="11" t="s">
        <v>68</v>
      </c>
      <c r="AY500" s="241" t="s">
        <v>130</v>
      </c>
    </row>
    <row r="501" spans="2:51" s="11" customFormat="1" ht="12">
      <c r="B501" s="231"/>
      <c r="C501" s="232"/>
      <c r="D501" s="215" t="s">
        <v>189</v>
      </c>
      <c r="E501" s="233" t="s">
        <v>1</v>
      </c>
      <c r="F501" s="234" t="s">
        <v>2347</v>
      </c>
      <c r="G501" s="232"/>
      <c r="H501" s="235">
        <v>19.8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189</v>
      </c>
      <c r="AU501" s="241" t="s">
        <v>78</v>
      </c>
      <c r="AV501" s="11" t="s">
        <v>78</v>
      </c>
      <c r="AW501" s="11" t="s">
        <v>31</v>
      </c>
      <c r="AX501" s="11" t="s">
        <v>68</v>
      </c>
      <c r="AY501" s="241" t="s">
        <v>130</v>
      </c>
    </row>
    <row r="502" spans="2:51" s="12" customFormat="1" ht="12">
      <c r="B502" s="242"/>
      <c r="C502" s="243"/>
      <c r="D502" s="215" t="s">
        <v>189</v>
      </c>
      <c r="E502" s="244" t="s">
        <v>1</v>
      </c>
      <c r="F502" s="245" t="s">
        <v>193</v>
      </c>
      <c r="G502" s="243"/>
      <c r="H502" s="246">
        <v>170.72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189</v>
      </c>
      <c r="AU502" s="252" t="s">
        <v>78</v>
      </c>
      <c r="AV502" s="12" t="s">
        <v>174</v>
      </c>
      <c r="AW502" s="12" t="s">
        <v>31</v>
      </c>
      <c r="AX502" s="12" t="s">
        <v>76</v>
      </c>
      <c r="AY502" s="252" t="s">
        <v>130</v>
      </c>
    </row>
    <row r="503" spans="2:65" s="1" customFormat="1" ht="16.5" customHeight="1">
      <c r="B503" s="36"/>
      <c r="C503" s="221" t="s">
        <v>408</v>
      </c>
      <c r="D503" s="221" t="s">
        <v>178</v>
      </c>
      <c r="E503" s="222" t="s">
        <v>926</v>
      </c>
      <c r="F503" s="223" t="s">
        <v>927</v>
      </c>
      <c r="G503" s="224" t="s">
        <v>198</v>
      </c>
      <c r="H503" s="225">
        <v>174.134</v>
      </c>
      <c r="I503" s="226"/>
      <c r="J503" s="227">
        <f>ROUND(I503*H503,2)</f>
        <v>0</v>
      </c>
      <c r="K503" s="223" t="s">
        <v>138</v>
      </c>
      <c r="L503" s="228"/>
      <c r="M503" s="229" t="s">
        <v>1</v>
      </c>
      <c r="N503" s="230" t="s">
        <v>39</v>
      </c>
      <c r="O503" s="77"/>
      <c r="P503" s="212">
        <f>O503*H503</f>
        <v>0</v>
      </c>
      <c r="Q503" s="212">
        <v>0.00035</v>
      </c>
      <c r="R503" s="212">
        <f>Q503*H503</f>
        <v>0.06094689999999999</v>
      </c>
      <c r="S503" s="212">
        <v>0</v>
      </c>
      <c r="T503" s="213">
        <f>S503*H503</f>
        <v>0</v>
      </c>
      <c r="AR503" s="15" t="s">
        <v>408</v>
      </c>
      <c r="AT503" s="15" t="s">
        <v>178</v>
      </c>
      <c r="AU503" s="15" t="s">
        <v>78</v>
      </c>
      <c r="AY503" s="15" t="s">
        <v>130</v>
      </c>
      <c r="BE503" s="214">
        <f>IF(N503="základní",J503,0)</f>
        <v>0</v>
      </c>
      <c r="BF503" s="214">
        <f>IF(N503="snížená",J503,0)</f>
        <v>0</v>
      </c>
      <c r="BG503" s="214">
        <f>IF(N503="zákl. přenesená",J503,0)</f>
        <v>0</v>
      </c>
      <c r="BH503" s="214">
        <f>IF(N503="sníž. přenesená",J503,0)</f>
        <v>0</v>
      </c>
      <c r="BI503" s="214">
        <f>IF(N503="nulová",J503,0)</f>
        <v>0</v>
      </c>
      <c r="BJ503" s="15" t="s">
        <v>76</v>
      </c>
      <c r="BK503" s="214">
        <f>ROUND(I503*H503,2)</f>
        <v>0</v>
      </c>
      <c r="BL503" s="15" t="s">
        <v>397</v>
      </c>
      <c r="BM503" s="15" t="s">
        <v>2348</v>
      </c>
    </row>
    <row r="504" spans="2:47" s="1" customFormat="1" ht="12">
      <c r="B504" s="36"/>
      <c r="C504" s="37"/>
      <c r="D504" s="215" t="s">
        <v>141</v>
      </c>
      <c r="E504" s="37"/>
      <c r="F504" s="216" t="s">
        <v>927</v>
      </c>
      <c r="G504" s="37"/>
      <c r="H504" s="37"/>
      <c r="I504" s="129"/>
      <c r="J504" s="37"/>
      <c r="K504" s="37"/>
      <c r="L504" s="41"/>
      <c r="M504" s="217"/>
      <c r="N504" s="77"/>
      <c r="O504" s="77"/>
      <c r="P504" s="77"/>
      <c r="Q504" s="77"/>
      <c r="R504" s="77"/>
      <c r="S504" s="77"/>
      <c r="T504" s="78"/>
      <c r="AT504" s="15" t="s">
        <v>141</v>
      </c>
      <c r="AU504" s="15" t="s">
        <v>78</v>
      </c>
    </row>
    <row r="505" spans="2:51" s="11" customFormat="1" ht="12">
      <c r="B505" s="231"/>
      <c r="C505" s="232"/>
      <c r="D505" s="215" t="s">
        <v>189</v>
      </c>
      <c r="E505" s="232"/>
      <c r="F505" s="234" t="s">
        <v>2349</v>
      </c>
      <c r="G505" s="232"/>
      <c r="H505" s="235">
        <v>174.134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189</v>
      </c>
      <c r="AU505" s="241" t="s">
        <v>78</v>
      </c>
      <c r="AV505" s="11" t="s">
        <v>78</v>
      </c>
      <c r="AW505" s="11" t="s">
        <v>4</v>
      </c>
      <c r="AX505" s="11" t="s">
        <v>76</v>
      </c>
      <c r="AY505" s="241" t="s">
        <v>130</v>
      </c>
    </row>
    <row r="506" spans="2:65" s="1" customFormat="1" ht="16.5" customHeight="1">
      <c r="B506" s="36"/>
      <c r="C506" s="203" t="s">
        <v>281</v>
      </c>
      <c r="D506" s="203" t="s">
        <v>134</v>
      </c>
      <c r="E506" s="204" t="s">
        <v>1441</v>
      </c>
      <c r="F506" s="205" t="s">
        <v>1442</v>
      </c>
      <c r="G506" s="206" t="s">
        <v>186</v>
      </c>
      <c r="H506" s="207">
        <v>18.3</v>
      </c>
      <c r="I506" s="208"/>
      <c r="J506" s="209">
        <f>ROUND(I506*H506,2)</f>
        <v>0</v>
      </c>
      <c r="K506" s="205" t="s">
        <v>138</v>
      </c>
      <c r="L506" s="41"/>
      <c r="M506" s="210" t="s">
        <v>1</v>
      </c>
      <c r="N506" s="211" t="s">
        <v>39</v>
      </c>
      <c r="O506" s="77"/>
      <c r="P506" s="212">
        <f>O506*H506</f>
        <v>0</v>
      </c>
      <c r="Q506" s="212">
        <v>0</v>
      </c>
      <c r="R506" s="212">
        <f>Q506*H506</f>
        <v>0</v>
      </c>
      <c r="S506" s="212">
        <v>0</v>
      </c>
      <c r="T506" s="213">
        <f>S506*H506</f>
        <v>0</v>
      </c>
      <c r="AR506" s="15" t="s">
        <v>397</v>
      </c>
      <c r="AT506" s="15" t="s">
        <v>134</v>
      </c>
      <c r="AU506" s="15" t="s">
        <v>78</v>
      </c>
      <c r="AY506" s="15" t="s">
        <v>130</v>
      </c>
      <c r="BE506" s="214">
        <f>IF(N506="základní",J506,0)</f>
        <v>0</v>
      </c>
      <c r="BF506" s="214">
        <f>IF(N506="snížená",J506,0)</f>
        <v>0</v>
      </c>
      <c r="BG506" s="214">
        <f>IF(N506="zákl. přenesená",J506,0)</f>
        <v>0</v>
      </c>
      <c r="BH506" s="214">
        <f>IF(N506="sníž. přenesená",J506,0)</f>
        <v>0</v>
      </c>
      <c r="BI506" s="214">
        <f>IF(N506="nulová",J506,0)</f>
        <v>0</v>
      </c>
      <c r="BJ506" s="15" t="s">
        <v>76</v>
      </c>
      <c r="BK506" s="214">
        <f>ROUND(I506*H506,2)</f>
        <v>0</v>
      </c>
      <c r="BL506" s="15" t="s">
        <v>397</v>
      </c>
      <c r="BM506" s="15" t="s">
        <v>2350</v>
      </c>
    </row>
    <row r="507" spans="2:47" s="1" customFormat="1" ht="12">
      <c r="B507" s="36"/>
      <c r="C507" s="37"/>
      <c r="D507" s="215" t="s">
        <v>141</v>
      </c>
      <c r="E507" s="37"/>
      <c r="F507" s="216" t="s">
        <v>1444</v>
      </c>
      <c r="G507" s="37"/>
      <c r="H507" s="37"/>
      <c r="I507" s="129"/>
      <c r="J507" s="37"/>
      <c r="K507" s="37"/>
      <c r="L507" s="41"/>
      <c r="M507" s="217"/>
      <c r="N507" s="77"/>
      <c r="O507" s="77"/>
      <c r="P507" s="77"/>
      <c r="Q507" s="77"/>
      <c r="R507" s="77"/>
      <c r="S507" s="77"/>
      <c r="T507" s="78"/>
      <c r="AT507" s="15" t="s">
        <v>141</v>
      </c>
      <c r="AU507" s="15" t="s">
        <v>78</v>
      </c>
    </row>
    <row r="508" spans="2:65" s="1" customFormat="1" ht="16.5" customHeight="1">
      <c r="B508" s="36"/>
      <c r="C508" s="203" t="s">
        <v>214</v>
      </c>
      <c r="D508" s="203" t="s">
        <v>134</v>
      </c>
      <c r="E508" s="204" t="s">
        <v>930</v>
      </c>
      <c r="F508" s="205" t="s">
        <v>931</v>
      </c>
      <c r="G508" s="206" t="s">
        <v>173</v>
      </c>
      <c r="H508" s="207">
        <v>3.197</v>
      </c>
      <c r="I508" s="208"/>
      <c r="J508" s="209">
        <f>ROUND(I508*H508,2)</f>
        <v>0</v>
      </c>
      <c r="K508" s="205" t="s">
        <v>138</v>
      </c>
      <c r="L508" s="41"/>
      <c r="M508" s="210" t="s">
        <v>1</v>
      </c>
      <c r="N508" s="211" t="s">
        <v>39</v>
      </c>
      <c r="O508" s="77"/>
      <c r="P508" s="212">
        <f>O508*H508</f>
        <v>0</v>
      </c>
      <c r="Q508" s="212">
        <v>0</v>
      </c>
      <c r="R508" s="212">
        <f>Q508*H508</f>
        <v>0</v>
      </c>
      <c r="S508" s="212">
        <v>0</v>
      </c>
      <c r="T508" s="213">
        <f>S508*H508</f>
        <v>0</v>
      </c>
      <c r="AR508" s="15" t="s">
        <v>397</v>
      </c>
      <c r="AT508" s="15" t="s">
        <v>134</v>
      </c>
      <c r="AU508" s="15" t="s">
        <v>78</v>
      </c>
      <c r="AY508" s="15" t="s">
        <v>130</v>
      </c>
      <c r="BE508" s="214">
        <f>IF(N508="základní",J508,0)</f>
        <v>0</v>
      </c>
      <c r="BF508" s="214">
        <f>IF(N508="snížená",J508,0)</f>
        <v>0</v>
      </c>
      <c r="BG508" s="214">
        <f>IF(N508="zákl. přenesená",J508,0)</f>
        <v>0</v>
      </c>
      <c r="BH508" s="214">
        <f>IF(N508="sníž. přenesená",J508,0)</f>
        <v>0</v>
      </c>
      <c r="BI508" s="214">
        <f>IF(N508="nulová",J508,0)</f>
        <v>0</v>
      </c>
      <c r="BJ508" s="15" t="s">
        <v>76</v>
      </c>
      <c r="BK508" s="214">
        <f>ROUND(I508*H508,2)</f>
        <v>0</v>
      </c>
      <c r="BL508" s="15" t="s">
        <v>397</v>
      </c>
      <c r="BM508" s="15" t="s">
        <v>2351</v>
      </c>
    </row>
    <row r="509" spans="2:47" s="1" customFormat="1" ht="12">
      <c r="B509" s="36"/>
      <c r="C509" s="37"/>
      <c r="D509" s="215" t="s">
        <v>141</v>
      </c>
      <c r="E509" s="37"/>
      <c r="F509" s="216" t="s">
        <v>933</v>
      </c>
      <c r="G509" s="37"/>
      <c r="H509" s="37"/>
      <c r="I509" s="129"/>
      <c r="J509" s="37"/>
      <c r="K509" s="37"/>
      <c r="L509" s="41"/>
      <c r="M509" s="217"/>
      <c r="N509" s="77"/>
      <c r="O509" s="77"/>
      <c r="P509" s="77"/>
      <c r="Q509" s="77"/>
      <c r="R509" s="77"/>
      <c r="S509" s="77"/>
      <c r="T509" s="78"/>
      <c r="AT509" s="15" t="s">
        <v>141</v>
      </c>
      <c r="AU509" s="15" t="s">
        <v>78</v>
      </c>
    </row>
    <row r="510" spans="2:65" s="1" customFormat="1" ht="16.5" customHeight="1">
      <c r="B510" s="36"/>
      <c r="C510" s="203" t="s">
        <v>466</v>
      </c>
      <c r="D510" s="203" t="s">
        <v>134</v>
      </c>
      <c r="E510" s="204" t="s">
        <v>649</v>
      </c>
      <c r="F510" s="205" t="s">
        <v>650</v>
      </c>
      <c r="G510" s="206" t="s">
        <v>173</v>
      </c>
      <c r="H510" s="207">
        <v>3.197</v>
      </c>
      <c r="I510" s="208"/>
      <c r="J510" s="209">
        <f>ROUND(I510*H510,2)</f>
        <v>0</v>
      </c>
      <c r="K510" s="205" t="s">
        <v>138</v>
      </c>
      <c r="L510" s="41"/>
      <c r="M510" s="210" t="s">
        <v>1</v>
      </c>
      <c r="N510" s="211" t="s">
        <v>39</v>
      </c>
      <c r="O510" s="77"/>
      <c r="P510" s="212">
        <f>O510*H510</f>
        <v>0</v>
      </c>
      <c r="Q510" s="212">
        <v>0</v>
      </c>
      <c r="R510" s="212">
        <f>Q510*H510</f>
        <v>0</v>
      </c>
      <c r="S510" s="212">
        <v>0</v>
      </c>
      <c r="T510" s="213">
        <f>S510*H510</f>
        <v>0</v>
      </c>
      <c r="AR510" s="15" t="s">
        <v>397</v>
      </c>
      <c r="AT510" s="15" t="s">
        <v>134</v>
      </c>
      <c r="AU510" s="15" t="s">
        <v>78</v>
      </c>
      <c r="AY510" s="15" t="s">
        <v>130</v>
      </c>
      <c r="BE510" s="214">
        <f>IF(N510="základní",J510,0)</f>
        <v>0</v>
      </c>
      <c r="BF510" s="214">
        <f>IF(N510="snížená",J510,0)</f>
        <v>0</v>
      </c>
      <c r="BG510" s="214">
        <f>IF(N510="zákl. přenesená",J510,0)</f>
        <v>0</v>
      </c>
      <c r="BH510" s="214">
        <f>IF(N510="sníž. přenesená",J510,0)</f>
        <v>0</v>
      </c>
      <c r="BI510" s="214">
        <f>IF(N510="nulová",J510,0)</f>
        <v>0</v>
      </c>
      <c r="BJ510" s="15" t="s">
        <v>76</v>
      </c>
      <c r="BK510" s="214">
        <f>ROUND(I510*H510,2)</f>
        <v>0</v>
      </c>
      <c r="BL510" s="15" t="s">
        <v>397</v>
      </c>
      <c r="BM510" s="15" t="s">
        <v>2352</v>
      </c>
    </row>
    <row r="511" spans="2:47" s="1" customFormat="1" ht="12">
      <c r="B511" s="36"/>
      <c r="C511" s="37"/>
      <c r="D511" s="215" t="s">
        <v>141</v>
      </c>
      <c r="E511" s="37"/>
      <c r="F511" s="216" t="s">
        <v>652</v>
      </c>
      <c r="G511" s="37"/>
      <c r="H511" s="37"/>
      <c r="I511" s="129"/>
      <c r="J511" s="37"/>
      <c r="K511" s="37"/>
      <c r="L511" s="41"/>
      <c r="M511" s="217"/>
      <c r="N511" s="77"/>
      <c r="O511" s="77"/>
      <c r="P511" s="77"/>
      <c r="Q511" s="77"/>
      <c r="R511" s="77"/>
      <c r="S511" s="77"/>
      <c r="T511" s="78"/>
      <c r="AT511" s="15" t="s">
        <v>141</v>
      </c>
      <c r="AU511" s="15" t="s">
        <v>78</v>
      </c>
    </row>
    <row r="512" spans="2:65" s="1" customFormat="1" ht="16.5" customHeight="1">
      <c r="B512" s="36"/>
      <c r="C512" s="203" t="s">
        <v>472</v>
      </c>
      <c r="D512" s="203" t="s">
        <v>134</v>
      </c>
      <c r="E512" s="204" t="s">
        <v>654</v>
      </c>
      <c r="F512" s="205" t="s">
        <v>655</v>
      </c>
      <c r="G512" s="206" t="s">
        <v>173</v>
      </c>
      <c r="H512" s="207">
        <v>3.197</v>
      </c>
      <c r="I512" s="208"/>
      <c r="J512" s="209">
        <f>ROUND(I512*H512,2)</f>
        <v>0</v>
      </c>
      <c r="K512" s="205" t="s">
        <v>138</v>
      </c>
      <c r="L512" s="41"/>
      <c r="M512" s="210" t="s">
        <v>1</v>
      </c>
      <c r="N512" s="211" t="s">
        <v>39</v>
      </c>
      <c r="O512" s="77"/>
      <c r="P512" s="212">
        <f>O512*H512</f>
        <v>0</v>
      </c>
      <c r="Q512" s="212">
        <v>0</v>
      </c>
      <c r="R512" s="212">
        <f>Q512*H512</f>
        <v>0</v>
      </c>
      <c r="S512" s="212">
        <v>0</v>
      </c>
      <c r="T512" s="213">
        <f>S512*H512</f>
        <v>0</v>
      </c>
      <c r="AR512" s="15" t="s">
        <v>397</v>
      </c>
      <c r="AT512" s="15" t="s">
        <v>134</v>
      </c>
      <c r="AU512" s="15" t="s">
        <v>78</v>
      </c>
      <c r="AY512" s="15" t="s">
        <v>130</v>
      </c>
      <c r="BE512" s="214">
        <f>IF(N512="základní",J512,0)</f>
        <v>0</v>
      </c>
      <c r="BF512" s="214">
        <f>IF(N512="snížená",J512,0)</f>
        <v>0</v>
      </c>
      <c r="BG512" s="214">
        <f>IF(N512="zákl. přenesená",J512,0)</f>
        <v>0</v>
      </c>
      <c r="BH512" s="214">
        <f>IF(N512="sníž. přenesená",J512,0)</f>
        <v>0</v>
      </c>
      <c r="BI512" s="214">
        <f>IF(N512="nulová",J512,0)</f>
        <v>0</v>
      </c>
      <c r="BJ512" s="15" t="s">
        <v>76</v>
      </c>
      <c r="BK512" s="214">
        <f>ROUND(I512*H512,2)</f>
        <v>0</v>
      </c>
      <c r="BL512" s="15" t="s">
        <v>397</v>
      </c>
      <c r="BM512" s="15" t="s">
        <v>2353</v>
      </c>
    </row>
    <row r="513" spans="2:47" s="1" customFormat="1" ht="12">
      <c r="B513" s="36"/>
      <c r="C513" s="37"/>
      <c r="D513" s="215" t="s">
        <v>141</v>
      </c>
      <c r="E513" s="37"/>
      <c r="F513" s="216" t="s">
        <v>657</v>
      </c>
      <c r="G513" s="37"/>
      <c r="H513" s="37"/>
      <c r="I513" s="129"/>
      <c r="J513" s="37"/>
      <c r="K513" s="37"/>
      <c r="L513" s="41"/>
      <c r="M513" s="217"/>
      <c r="N513" s="77"/>
      <c r="O513" s="77"/>
      <c r="P513" s="77"/>
      <c r="Q513" s="77"/>
      <c r="R513" s="77"/>
      <c r="S513" s="77"/>
      <c r="T513" s="78"/>
      <c r="AT513" s="15" t="s">
        <v>141</v>
      </c>
      <c r="AU513" s="15" t="s">
        <v>78</v>
      </c>
    </row>
    <row r="514" spans="2:63" s="10" customFormat="1" ht="22.8" customHeight="1">
      <c r="B514" s="187"/>
      <c r="C514" s="188"/>
      <c r="D514" s="189" t="s">
        <v>67</v>
      </c>
      <c r="E514" s="201" t="s">
        <v>1320</v>
      </c>
      <c r="F514" s="201" t="s">
        <v>1321</v>
      </c>
      <c r="G514" s="188"/>
      <c r="H514" s="188"/>
      <c r="I514" s="191"/>
      <c r="J514" s="202">
        <f>BK514</f>
        <v>0</v>
      </c>
      <c r="K514" s="188"/>
      <c r="L514" s="193"/>
      <c r="M514" s="194"/>
      <c r="N514" s="195"/>
      <c r="O514" s="195"/>
      <c r="P514" s="196">
        <f>SUM(P515:P517)</f>
        <v>0</v>
      </c>
      <c r="Q514" s="195"/>
      <c r="R514" s="196">
        <f>SUM(R515:R517)</f>
        <v>0</v>
      </c>
      <c r="S514" s="195"/>
      <c r="T514" s="197">
        <f>SUM(T515:T517)</f>
        <v>2.7384000000000004</v>
      </c>
      <c r="AR514" s="198" t="s">
        <v>78</v>
      </c>
      <c r="AT514" s="199" t="s">
        <v>67</v>
      </c>
      <c r="AU514" s="199" t="s">
        <v>76</v>
      </c>
      <c r="AY514" s="198" t="s">
        <v>130</v>
      </c>
      <c r="BK514" s="200">
        <f>SUM(BK515:BK517)</f>
        <v>0</v>
      </c>
    </row>
    <row r="515" spans="2:65" s="1" customFormat="1" ht="16.5" customHeight="1">
      <c r="B515" s="36"/>
      <c r="C515" s="203" t="s">
        <v>583</v>
      </c>
      <c r="D515" s="203" t="s">
        <v>134</v>
      </c>
      <c r="E515" s="204" t="s">
        <v>2354</v>
      </c>
      <c r="F515" s="205" t="s">
        <v>2355</v>
      </c>
      <c r="G515" s="206" t="s">
        <v>186</v>
      </c>
      <c r="H515" s="207">
        <v>33.6</v>
      </c>
      <c r="I515" s="208"/>
      <c r="J515" s="209">
        <f>ROUND(I515*H515,2)</f>
        <v>0</v>
      </c>
      <c r="K515" s="205" t="s">
        <v>138</v>
      </c>
      <c r="L515" s="41"/>
      <c r="M515" s="210" t="s">
        <v>1</v>
      </c>
      <c r="N515" s="211" t="s">
        <v>39</v>
      </c>
      <c r="O515" s="77"/>
      <c r="P515" s="212">
        <f>O515*H515</f>
        <v>0</v>
      </c>
      <c r="Q515" s="212">
        <v>0</v>
      </c>
      <c r="R515" s="212">
        <f>Q515*H515</f>
        <v>0</v>
      </c>
      <c r="S515" s="212">
        <v>0.0815</v>
      </c>
      <c r="T515" s="213">
        <f>S515*H515</f>
        <v>2.7384000000000004</v>
      </c>
      <c r="AR515" s="15" t="s">
        <v>397</v>
      </c>
      <c r="AT515" s="15" t="s">
        <v>134</v>
      </c>
      <c r="AU515" s="15" t="s">
        <v>78</v>
      </c>
      <c r="AY515" s="15" t="s">
        <v>130</v>
      </c>
      <c r="BE515" s="214">
        <f>IF(N515="základní",J515,0)</f>
        <v>0</v>
      </c>
      <c r="BF515" s="214">
        <f>IF(N515="snížená",J515,0)</f>
        <v>0</v>
      </c>
      <c r="BG515" s="214">
        <f>IF(N515="zákl. přenesená",J515,0)</f>
        <v>0</v>
      </c>
      <c r="BH515" s="214">
        <f>IF(N515="sníž. přenesená",J515,0)</f>
        <v>0</v>
      </c>
      <c r="BI515" s="214">
        <f>IF(N515="nulová",J515,0)</f>
        <v>0</v>
      </c>
      <c r="BJ515" s="15" t="s">
        <v>76</v>
      </c>
      <c r="BK515" s="214">
        <f>ROUND(I515*H515,2)</f>
        <v>0</v>
      </c>
      <c r="BL515" s="15" t="s">
        <v>397</v>
      </c>
      <c r="BM515" s="15" t="s">
        <v>2356</v>
      </c>
    </row>
    <row r="516" spans="2:47" s="1" customFormat="1" ht="12">
      <c r="B516" s="36"/>
      <c r="C516" s="37"/>
      <c r="D516" s="215" t="s">
        <v>141</v>
      </c>
      <c r="E516" s="37"/>
      <c r="F516" s="216" t="s">
        <v>2357</v>
      </c>
      <c r="G516" s="37"/>
      <c r="H516" s="37"/>
      <c r="I516" s="129"/>
      <c r="J516" s="37"/>
      <c r="K516" s="37"/>
      <c r="L516" s="41"/>
      <c r="M516" s="217"/>
      <c r="N516" s="77"/>
      <c r="O516" s="77"/>
      <c r="P516" s="77"/>
      <c r="Q516" s="77"/>
      <c r="R516" s="77"/>
      <c r="S516" s="77"/>
      <c r="T516" s="78"/>
      <c r="AT516" s="15" t="s">
        <v>141</v>
      </c>
      <c r="AU516" s="15" t="s">
        <v>78</v>
      </c>
    </row>
    <row r="517" spans="2:51" s="11" customFormat="1" ht="12">
      <c r="B517" s="231"/>
      <c r="C517" s="232"/>
      <c r="D517" s="215" t="s">
        <v>189</v>
      </c>
      <c r="E517" s="233" t="s">
        <v>1</v>
      </c>
      <c r="F517" s="234" t="s">
        <v>2358</v>
      </c>
      <c r="G517" s="232"/>
      <c r="H517" s="235">
        <v>33.6</v>
      </c>
      <c r="I517" s="236"/>
      <c r="J517" s="232"/>
      <c r="K517" s="232"/>
      <c r="L517" s="237"/>
      <c r="M517" s="238"/>
      <c r="N517" s="239"/>
      <c r="O517" s="239"/>
      <c r="P517" s="239"/>
      <c r="Q517" s="239"/>
      <c r="R517" s="239"/>
      <c r="S517" s="239"/>
      <c r="T517" s="240"/>
      <c r="AT517" s="241" t="s">
        <v>189</v>
      </c>
      <c r="AU517" s="241" t="s">
        <v>78</v>
      </c>
      <c r="AV517" s="11" t="s">
        <v>78</v>
      </c>
      <c r="AW517" s="11" t="s">
        <v>31</v>
      </c>
      <c r="AX517" s="11" t="s">
        <v>76</v>
      </c>
      <c r="AY517" s="241" t="s">
        <v>130</v>
      </c>
    </row>
    <row r="518" spans="2:63" s="10" customFormat="1" ht="22.8" customHeight="1">
      <c r="B518" s="187"/>
      <c r="C518" s="188"/>
      <c r="D518" s="189" t="s">
        <v>67</v>
      </c>
      <c r="E518" s="201" t="s">
        <v>686</v>
      </c>
      <c r="F518" s="201" t="s">
        <v>687</v>
      </c>
      <c r="G518" s="188"/>
      <c r="H518" s="188"/>
      <c r="I518" s="191"/>
      <c r="J518" s="202">
        <f>BK518</f>
        <v>0</v>
      </c>
      <c r="K518" s="188"/>
      <c r="L518" s="193"/>
      <c r="M518" s="194"/>
      <c r="N518" s="195"/>
      <c r="O518" s="195"/>
      <c r="P518" s="196">
        <f>SUM(P519:P547)</f>
        <v>0</v>
      </c>
      <c r="Q518" s="195"/>
      <c r="R518" s="196">
        <f>SUM(R519:R547)</f>
        <v>0.1049496</v>
      </c>
      <c r="S518" s="195"/>
      <c r="T518" s="197">
        <f>SUM(T519:T547)</f>
        <v>0</v>
      </c>
      <c r="AR518" s="198" t="s">
        <v>78</v>
      </c>
      <c r="AT518" s="199" t="s">
        <v>67</v>
      </c>
      <c r="AU518" s="199" t="s">
        <v>76</v>
      </c>
      <c r="AY518" s="198" t="s">
        <v>130</v>
      </c>
      <c r="BK518" s="200">
        <f>SUM(BK519:BK547)</f>
        <v>0</v>
      </c>
    </row>
    <row r="519" spans="2:65" s="1" customFormat="1" ht="16.5" customHeight="1">
      <c r="B519" s="36"/>
      <c r="C519" s="203" t="s">
        <v>481</v>
      </c>
      <c r="D519" s="203" t="s">
        <v>134</v>
      </c>
      <c r="E519" s="204" t="s">
        <v>936</v>
      </c>
      <c r="F519" s="205" t="s">
        <v>937</v>
      </c>
      <c r="G519" s="206" t="s">
        <v>186</v>
      </c>
      <c r="H519" s="207">
        <v>201.12</v>
      </c>
      <c r="I519" s="208"/>
      <c r="J519" s="209">
        <f>ROUND(I519*H519,2)</f>
        <v>0</v>
      </c>
      <c r="K519" s="205" t="s">
        <v>138</v>
      </c>
      <c r="L519" s="41"/>
      <c r="M519" s="210" t="s">
        <v>1</v>
      </c>
      <c r="N519" s="211" t="s">
        <v>39</v>
      </c>
      <c r="O519" s="77"/>
      <c r="P519" s="212">
        <f>O519*H519</f>
        <v>0</v>
      </c>
      <c r="Q519" s="212">
        <v>2E-05</v>
      </c>
      <c r="R519" s="212">
        <f>Q519*H519</f>
        <v>0.004022400000000001</v>
      </c>
      <c r="S519" s="212">
        <v>0</v>
      </c>
      <c r="T519" s="213">
        <f>S519*H519</f>
        <v>0</v>
      </c>
      <c r="AR519" s="15" t="s">
        <v>397</v>
      </c>
      <c r="AT519" s="15" t="s">
        <v>134</v>
      </c>
      <c r="AU519" s="15" t="s">
        <v>78</v>
      </c>
      <c r="AY519" s="15" t="s">
        <v>130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15" t="s">
        <v>76</v>
      </c>
      <c r="BK519" s="214">
        <f>ROUND(I519*H519,2)</f>
        <v>0</v>
      </c>
      <c r="BL519" s="15" t="s">
        <v>397</v>
      </c>
      <c r="BM519" s="15" t="s">
        <v>2359</v>
      </c>
    </row>
    <row r="520" spans="2:47" s="1" customFormat="1" ht="12">
      <c r="B520" s="36"/>
      <c r="C520" s="37"/>
      <c r="D520" s="215" t="s">
        <v>141</v>
      </c>
      <c r="E520" s="37"/>
      <c r="F520" s="216" t="s">
        <v>939</v>
      </c>
      <c r="G520" s="37"/>
      <c r="H520" s="37"/>
      <c r="I520" s="129"/>
      <c r="J520" s="37"/>
      <c r="K520" s="37"/>
      <c r="L520" s="41"/>
      <c r="M520" s="217"/>
      <c r="N520" s="77"/>
      <c r="O520" s="77"/>
      <c r="P520" s="77"/>
      <c r="Q520" s="77"/>
      <c r="R520" s="77"/>
      <c r="S520" s="77"/>
      <c r="T520" s="78"/>
      <c r="AT520" s="15" t="s">
        <v>141</v>
      </c>
      <c r="AU520" s="15" t="s">
        <v>78</v>
      </c>
    </row>
    <row r="521" spans="2:51" s="11" customFormat="1" ht="12">
      <c r="B521" s="231"/>
      <c r="C521" s="232"/>
      <c r="D521" s="215" t="s">
        <v>189</v>
      </c>
      <c r="E521" s="233" t="s">
        <v>1</v>
      </c>
      <c r="F521" s="234" t="s">
        <v>2360</v>
      </c>
      <c r="G521" s="232"/>
      <c r="H521" s="235">
        <v>105.3</v>
      </c>
      <c r="I521" s="236"/>
      <c r="J521" s="232"/>
      <c r="K521" s="232"/>
      <c r="L521" s="237"/>
      <c r="M521" s="238"/>
      <c r="N521" s="239"/>
      <c r="O521" s="239"/>
      <c r="P521" s="239"/>
      <c r="Q521" s="239"/>
      <c r="R521" s="239"/>
      <c r="S521" s="239"/>
      <c r="T521" s="240"/>
      <c r="AT521" s="241" t="s">
        <v>189</v>
      </c>
      <c r="AU521" s="241" t="s">
        <v>78</v>
      </c>
      <c r="AV521" s="11" t="s">
        <v>78</v>
      </c>
      <c r="AW521" s="11" t="s">
        <v>31</v>
      </c>
      <c r="AX521" s="11" t="s">
        <v>68</v>
      </c>
      <c r="AY521" s="241" t="s">
        <v>130</v>
      </c>
    </row>
    <row r="522" spans="2:51" s="11" customFormat="1" ht="12">
      <c r="B522" s="231"/>
      <c r="C522" s="232"/>
      <c r="D522" s="215" t="s">
        <v>189</v>
      </c>
      <c r="E522" s="233" t="s">
        <v>1</v>
      </c>
      <c r="F522" s="234" t="s">
        <v>2361</v>
      </c>
      <c r="G522" s="232"/>
      <c r="H522" s="235">
        <v>50.82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189</v>
      </c>
      <c r="AU522" s="241" t="s">
        <v>78</v>
      </c>
      <c r="AV522" s="11" t="s">
        <v>78</v>
      </c>
      <c r="AW522" s="11" t="s">
        <v>31</v>
      </c>
      <c r="AX522" s="11" t="s">
        <v>68</v>
      </c>
      <c r="AY522" s="241" t="s">
        <v>130</v>
      </c>
    </row>
    <row r="523" spans="2:51" s="11" customFormat="1" ht="12">
      <c r="B523" s="231"/>
      <c r="C523" s="232"/>
      <c r="D523" s="215" t="s">
        <v>189</v>
      </c>
      <c r="E523" s="233" t="s">
        <v>1</v>
      </c>
      <c r="F523" s="234" t="s">
        <v>2362</v>
      </c>
      <c r="G523" s="232"/>
      <c r="H523" s="235">
        <v>45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189</v>
      </c>
      <c r="AU523" s="241" t="s">
        <v>78</v>
      </c>
      <c r="AV523" s="11" t="s">
        <v>78</v>
      </c>
      <c r="AW523" s="11" t="s">
        <v>31</v>
      </c>
      <c r="AX523" s="11" t="s">
        <v>68</v>
      </c>
      <c r="AY523" s="241" t="s">
        <v>130</v>
      </c>
    </row>
    <row r="524" spans="2:51" s="12" customFormat="1" ht="12">
      <c r="B524" s="242"/>
      <c r="C524" s="243"/>
      <c r="D524" s="215" t="s">
        <v>189</v>
      </c>
      <c r="E524" s="244" t="s">
        <v>1</v>
      </c>
      <c r="F524" s="245" t="s">
        <v>193</v>
      </c>
      <c r="G524" s="243"/>
      <c r="H524" s="246">
        <v>201.12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AT524" s="252" t="s">
        <v>189</v>
      </c>
      <c r="AU524" s="252" t="s">
        <v>78</v>
      </c>
      <c r="AV524" s="12" t="s">
        <v>174</v>
      </c>
      <c r="AW524" s="12" t="s">
        <v>31</v>
      </c>
      <c r="AX524" s="12" t="s">
        <v>76</v>
      </c>
      <c r="AY524" s="252" t="s">
        <v>130</v>
      </c>
    </row>
    <row r="525" spans="2:65" s="1" customFormat="1" ht="16.5" customHeight="1">
      <c r="B525" s="36"/>
      <c r="C525" s="203" t="s">
        <v>506</v>
      </c>
      <c r="D525" s="203" t="s">
        <v>134</v>
      </c>
      <c r="E525" s="204" t="s">
        <v>700</v>
      </c>
      <c r="F525" s="205" t="s">
        <v>701</v>
      </c>
      <c r="G525" s="206" t="s">
        <v>186</v>
      </c>
      <c r="H525" s="207">
        <v>201.12</v>
      </c>
      <c r="I525" s="208"/>
      <c r="J525" s="209">
        <f>ROUND(I525*H525,2)</f>
        <v>0</v>
      </c>
      <c r="K525" s="205" t="s">
        <v>138</v>
      </c>
      <c r="L525" s="41"/>
      <c r="M525" s="210" t="s">
        <v>1</v>
      </c>
      <c r="N525" s="211" t="s">
        <v>39</v>
      </c>
      <c r="O525" s="77"/>
      <c r="P525" s="212">
        <f>O525*H525</f>
        <v>0</v>
      </c>
      <c r="Q525" s="212">
        <v>0.00029</v>
      </c>
      <c r="R525" s="212">
        <f>Q525*H525</f>
        <v>0.0583248</v>
      </c>
      <c r="S525" s="212">
        <v>0</v>
      </c>
      <c r="T525" s="213">
        <f>S525*H525</f>
        <v>0</v>
      </c>
      <c r="AR525" s="15" t="s">
        <v>397</v>
      </c>
      <c r="AT525" s="15" t="s">
        <v>134</v>
      </c>
      <c r="AU525" s="15" t="s">
        <v>78</v>
      </c>
      <c r="AY525" s="15" t="s">
        <v>130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15" t="s">
        <v>76</v>
      </c>
      <c r="BK525" s="214">
        <f>ROUND(I525*H525,2)</f>
        <v>0</v>
      </c>
      <c r="BL525" s="15" t="s">
        <v>397</v>
      </c>
      <c r="BM525" s="15" t="s">
        <v>2363</v>
      </c>
    </row>
    <row r="526" spans="2:47" s="1" customFormat="1" ht="12">
      <c r="B526" s="36"/>
      <c r="C526" s="37"/>
      <c r="D526" s="215" t="s">
        <v>141</v>
      </c>
      <c r="E526" s="37"/>
      <c r="F526" s="216" t="s">
        <v>703</v>
      </c>
      <c r="G526" s="37"/>
      <c r="H526" s="37"/>
      <c r="I526" s="129"/>
      <c r="J526" s="37"/>
      <c r="K526" s="37"/>
      <c r="L526" s="41"/>
      <c r="M526" s="217"/>
      <c r="N526" s="77"/>
      <c r="O526" s="77"/>
      <c r="P526" s="77"/>
      <c r="Q526" s="77"/>
      <c r="R526" s="77"/>
      <c r="S526" s="77"/>
      <c r="T526" s="78"/>
      <c r="AT526" s="15" t="s">
        <v>141</v>
      </c>
      <c r="AU526" s="15" t="s">
        <v>78</v>
      </c>
    </row>
    <row r="527" spans="2:51" s="11" customFormat="1" ht="12">
      <c r="B527" s="231"/>
      <c r="C527" s="232"/>
      <c r="D527" s="215" t="s">
        <v>189</v>
      </c>
      <c r="E527" s="233" t="s">
        <v>1</v>
      </c>
      <c r="F527" s="234" t="s">
        <v>2360</v>
      </c>
      <c r="G527" s="232"/>
      <c r="H527" s="235">
        <v>105.3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189</v>
      </c>
      <c r="AU527" s="241" t="s">
        <v>78</v>
      </c>
      <c r="AV527" s="11" t="s">
        <v>78</v>
      </c>
      <c r="AW527" s="11" t="s">
        <v>31</v>
      </c>
      <c r="AX527" s="11" t="s">
        <v>68</v>
      </c>
      <c r="AY527" s="241" t="s">
        <v>130</v>
      </c>
    </row>
    <row r="528" spans="2:51" s="11" customFormat="1" ht="12">
      <c r="B528" s="231"/>
      <c r="C528" s="232"/>
      <c r="D528" s="215" t="s">
        <v>189</v>
      </c>
      <c r="E528" s="233" t="s">
        <v>1</v>
      </c>
      <c r="F528" s="234" t="s">
        <v>2361</v>
      </c>
      <c r="G528" s="232"/>
      <c r="H528" s="235">
        <v>50.82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189</v>
      </c>
      <c r="AU528" s="241" t="s">
        <v>78</v>
      </c>
      <c r="AV528" s="11" t="s">
        <v>78</v>
      </c>
      <c r="AW528" s="11" t="s">
        <v>31</v>
      </c>
      <c r="AX528" s="11" t="s">
        <v>68</v>
      </c>
      <c r="AY528" s="241" t="s">
        <v>130</v>
      </c>
    </row>
    <row r="529" spans="2:51" s="11" customFormat="1" ht="12">
      <c r="B529" s="231"/>
      <c r="C529" s="232"/>
      <c r="D529" s="215" t="s">
        <v>189</v>
      </c>
      <c r="E529" s="233" t="s">
        <v>1</v>
      </c>
      <c r="F529" s="234" t="s">
        <v>2362</v>
      </c>
      <c r="G529" s="232"/>
      <c r="H529" s="235">
        <v>45</v>
      </c>
      <c r="I529" s="236"/>
      <c r="J529" s="232"/>
      <c r="K529" s="232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189</v>
      </c>
      <c r="AU529" s="241" t="s">
        <v>78</v>
      </c>
      <c r="AV529" s="11" t="s">
        <v>78</v>
      </c>
      <c r="AW529" s="11" t="s">
        <v>31</v>
      </c>
      <c r="AX529" s="11" t="s">
        <v>68</v>
      </c>
      <c r="AY529" s="241" t="s">
        <v>130</v>
      </c>
    </row>
    <row r="530" spans="2:51" s="12" customFormat="1" ht="12">
      <c r="B530" s="242"/>
      <c r="C530" s="243"/>
      <c r="D530" s="215" t="s">
        <v>189</v>
      </c>
      <c r="E530" s="244" t="s">
        <v>1</v>
      </c>
      <c r="F530" s="245" t="s">
        <v>193</v>
      </c>
      <c r="G530" s="243"/>
      <c r="H530" s="246">
        <v>201.12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189</v>
      </c>
      <c r="AU530" s="252" t="s">
        <v>78</v>
      </c>
      <c r="AV530" s="12" t="s">
        <v>174</v>
      </c>
      <c r="AW530" s="12" t="s">
        <v>31</v>
      </c>
      <c r="AX530" s="12" t="s">
        <v>76</v>
      </c>
      <c r="AY530" s="252" t="s">
        <v>130</v>
      </c>
    </row>
    <row r="531" spans="2:65" s="1" customFormat="1" ht="16.5" customHeight="1">
      <c r="B531" s="36"/>
      <c r="C531" s="203" t="s">
        <v>486</v>
      </c>
      <c r="D531" s="203" t="s">
        <v>134</v>
      </c>
      <c r="E531" s="204" t="s">
        <v>2364</v>
      </c>
      <c r="F531" s="205" t="s">
        <v>2365</v>
      </c>
      <c r="G531" s="206" t="s">
        <v>186</v>
      </c>
      <c r="H531" s="207">
        <v>201.12</v>
      </c>
      <c r="I531" s="208"/>
      <c r="J531" s="209">
        <f>ROUND(I531*H531,2)</f>
        <v>0</v>
      </c>
      <c r="K531" s="205" t="s">
        <v>138</v>
      </c>
      <c r="L531" s="41"/>
      <c r="M531" s="210" t="s">
        <v>1</v>
      </c>
      <c r="N531" s="211" t="s">
        <v>39</v>
      </c>
      <c r="O531" s="77"/>
      <c r="P531" s="212">
        <f>O531*H531</f>
        <v>0</v>
      </c>
      <c r="Q531" s="212">
        <v>0.00017</v>
      </c>
      <c r="R531" s="212">
        <f>Q531*H531</f>
        <v>0.0341904</v>
      </c>
      <c r="S531" s="212">
        <v>0</v>
      </c>
      <c r="T531" s="213">
        <f>S531*H531</f>
        <v>0</v>
      </c>
      <c r="AR531" s="15" t="s">
        <v>397</v>
      </c>
      <c r="AT531" s="15" t="s">
        <v>134</v>
      </c>
      <c r="AU531" s="15" t="s">
        <v>78</v>
      </c>
      <c r="AY531" s="15" t="s">
        <v>130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15" t="s">
        <v>76</v>
      </c>
      <c r="BK531" s="214">
        <f>ROUND(I531*H531,2)</f>
        <v>0</v>
      </c>
      <c r="BL531" s="15" t="s">
        <v>397</v>
      </c>
      <c r="BM531" s="15" t="s">
        <v>2366</v>
      </c>
    </row>
    <row r="532" spans="2:47" s="1" customFormat="1" ht="12">
      <c r="B532" s="36"/>
      <c r="C532" s="37"/>
      <c r="D532" s="215" t="s">
        <v>141</v>
      </c>
      <c r="E532" s="37"/>
      <c r="F532" s="216" t="s">
        <v>2367</v>
      </c>
      <c r="G532" s="37"/>
      <c r="H532" s="37"/>
      <c r="I532" s="129"/>
      <c r="J532" s="37"/>
      <c r="K532" s="37"/>
      <c r="L532" s="41"/>
      <c r="M532" s="217"/>
      <c r="N532" s="77"/>
      <c r="O532" s="77"/>
      <c r="P532" s="77"/>
      <c r="Q532" s="77"/>
      <c r="R532" s="77"/>
      <c r="S532" s="77"/>
      <c r="T532" s="78"/>
      <c r="AT532" s="15" t="s">
        <v>141</v>
      </c>
      <c r="AU532" s="15" t="s">
        <v>78</v>
      </c>
    </row>
    <row r="533" spans="2:51" s="11" customFormat="1" ht="12">
      <c r="B533" s="231"/>
      <c r="C533" s="232"/>
      <c r="D533" s="215" t="s">
        <v>189</v>
      </c>
      <c r="E533" s="233" t="s">
        <v>1</v>
      </c>
      <c r="F533" s="234" t="s">
        <v>2360</v>
      </c>
      <c r="G533" s="232"/>
      <c r="H533" s="235">
        <v>105.3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189</v>
      </c>
      <c r="AU533" s="241" t="s">
        <v>78</v>
      </c>
      <c r="AV533" s="11" t="s">
        <v>78</v>
      </c>
      <c r="AW533" s="11" t="s">
        <v>31</v>
      </c>
      <c r="AX533" s="11" t="s">
        <v>68</v>
      </c>
      <c r="AY533" s="241" t="s">
        <v>130</v>
      </c>
    </row>
    <row r="534" spans="2:51" s="11" customFormat="1" ht="12">
      <c r="B534" s="231"/>
      <c r="C534" s="232"/>
      <c r="D534" s="215" t="s">
        <v>189</v>
      </c>
      <c r="E534" s="233" t="s">
        <v>1</v>
      </c>
      <c r="F534" s="234" t="s">
        <v>2361</v>
      </c>
      <c r="G534" s="232"/>
      <c r="H534" s="235">
        <v>50.82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189</v>
      </c>
      <c r="AU534" s="241" t="s">
        <v>78</v>
      </c>
      <c r="AV534" s="11" t="s">
        <v>78</v>
      </c>
      <c r="AW534" s="11" t="s">
        <v>31</v>
      </c>
      <c r="AX534" s="11" t="s">
        <v>68</v>
      </c>
      <c r="AY534" s="241" t="s">
        <v>130</v>
      </c>
    </row>
    <row r="535" spans="2:51" s="11" customFormat="1" ht="12">
      <c r="B535" s="231"/>
      <c r="C535" s="232"/>
      <c r="D535" s="215" t="s">
        <v>189</v>
      </c>
      <c r="E535" s="233" t="s">
        <v>1</v>
      </c>
      <c r="F535" s="234" t="s">
        <v>2362</v>
      </c>
      <c r="G535" s="232"/>
      <c r="H535" s="235">
        <v>45</v>
      </c>
      <c r="I535" s="236"/>
      <c r="J535" s="232"/>
      <c r="K535" s="232"/>
      <c r="L535" s="237"/>
      <c r="M535" s="238"/>
      <c r="N535" s="239"/>
      <c r="O535" s="239"/>
      <c r="P535" s="239"/>
      <c r="Q535" s="239"/>
      <c r="R535" s="239"/>
      <c r="S535" s="239"/>
      <c r="T535" s="240"/>
      <c r="AT535" s="241" t="s">
        <v>189</v>
      </c>
      <c r="AU535" s="241" t="s">
        <v>78</v>
      </c>
      <c r="AV535" s="11" t="s">
        <v>78</v>
      </c>
      <c r="AW535" s="11" t="s">
        <v>31</v>
      </c>
      <c r="AX535" s="11" t="s">
        <v>68</v>
      </c>
      <c r="AY535" s="241" t="s">
        <v>130</v>
      </c>
    </row>
    <row r="536" spans="2:51" s="12" customFormat="1" ht="12">
      <c r="B536" s="242"/>
      <c r="C536" s="243"/>
      <c r="D536" s="215" t="s">
        <v>189</v>
      </c>
      <c r="E536" s="244" t="s">
        <v>1</v>
      </c>
      <c r="F536" s="245" t="s">
        <v>193</v>
      </c>
      <c r="G536" s="243"/>
      <c r="H536" s="246">
        <v>201.12</v>
      </c>
      <c r="I536" s="247"/>
      <c r="J536" s="243"/>
      <c r="K536" s="243"/>
      <c r="L536" s="248"/>
      <c r="M536" s="249"/>
      <c r="N536" s="250"/>
      <c r="O536" s="250"/>
      <c r="P536" s="250"/>
      <c r="Q536" s="250"/>
      <c r="R536" s="250"/>
      <c r="S536" s="250"/>
      <c r="T536" s="251"/>
      <c r="AT536" s="252" t="s">
        <v>189</v>
      </c>
      <c r="AU536" s="252" t="s">
        <v>78</v>
      </c>
      <c r="AV536" s="12" t="s">
        <v>174</v>
      </c>
      <c r="AW536" s="12" t="s">
        <v>31</v>
      </c>
      <c r="AX536" s="12" t="s">
        <v>76</v>
      </c>
      <c r="AY536" s="252" t="s">
        <v>130</v>
      </c>
    </row>
    <row r="537" spans="2:65" s="1" customFormat="1" ht="16.5" customHeight="1">
      <c r="B537" s="36"/>
      <c r="C537" s="203" t="s">
        <v>501</v>
      </c>
      <c r="D537" s="203" t="s">
        <v>134</v>
      </c>
      <c r="E537" s="204" t="s">
        <v>2368</v>
      </c>
      <c r="F537" s="205" t="s">
        <v>2369</v>
      </c>
      <c r="G537" s="206" t="s">
        <v>198</v>
      </c>
      <c r="H537" s="207">
        <v>58.5</v>
      </c>
      <c r="I537" s="208"/>
      <c r="J537" s="209">
        <f>ROUND(I537*H537,2)</f>
        <v>0</v>
      </c>
      <c r="K537" s="205" t="s">
        <v>138</v>
      </c>
      <c r="L537" s="41"/>
      <c r="M537" s="210" t="s">
        <v>1</v>
      </c>
      <c r="N537" s="211" t="s">
        <v>39</v>
      </c>
      <c r="O537" s="77"/>
      <c r="P537" s="212">
        <f>O537*H537</f>
        <v>0</v>
      </c>
      <c r="Q537" s="212">
        <v>0</v>
      </c>
      <c r="R537" s="212">
        <f>Q537*H537</f>
        <v>0</v>
      </c>
      <c r="S537" s="212">
        <v>0</v>
      </c>
      <c r="T537" s="213">
        <f>S537*H537</f>
        <v>0</v>
      </c>
      <c r="AR537" s="15" t="s">
        <v>397</v>
      </c>
      <c r="AT537" s="15" t="s">
        <v>134</v>
      </c>
      <c r="AU537" s="15" t="s">
        <v>78</v>
      </c>
      <c r="AY537" s="15" t="s">
        <v>130</v>
      </c>
      <c r="BE537" s="214">
        <f>IF(N537="základní",J537,0)</f>
        <v>0</v>
      </c>
      <c r="BF537" s="214">
        <f>IF(N537="snížená",J537,0)</f>
        <v>0</v>
      </c>
      <c r="BG537" s="214">
        <f>IF(N537="zákl. přenesená",J537,0)</f>
        <v>0</v>
      </c>
      <c r="BH537" s="214">
        <f>IF(N537="sníž. přenesená",J537,0)</f>
        <v>0</v>
      </c>
      <c r="BI537" s="214">
        <f>IF(N537="nulová",J537,0)</f>
        <v>0</v>
      </c>
      <c r="BJ537" s="15" t="s">
        <v>76</v>
      </c>
      <c r="BK537" s="214">
        <f>ROUND(I537*H537,2)</f>
        <v>0</v>
      </c>
      <c r="BL537" s="15" t="s">
        <v>397</v>
      </c>
      <c r="BM537" s="15" t="s">
        <v>2370</v>
      </c>
    </row>
    <row r="538" spans="2:47" s="1" customFormat="1" ht="12">
      <c r="B538" s="36"/>
      <c r="C538" s="37"/>
      <c r="D538" s="215" t="s">
        <v>141</v>
      </c>
      <c r="E538" s="37"/>
      <c r="F538" s="216" t="s">
        <v>2371</v>
      </c>
      <c r="G538" s="37"/>
      <c r="H538" s="37"/>
      <c r="I538" s="129"/>
      <c r="J538" s="37"/>
      <c r="K538" s="37"/>
      <c r="L538" s="41"/>
      <c r="M538" s="217"/>
      <c r="N538" s="77"/>
      <c r="O538" s="77"/>
      <c r="P538" s="77"/>
      <c r="Q538" s="77"/>
      <c r="R538" s="77"/>
      <c r="S538" s="77"/>
      <c r="T538" s="78"/>
      <c r="AT538" s="15" t="s">
        <v>141</v>
      </c>
      <c r="AU538" s="15" t="s">
        <v>78</v>
      </c>
    </row>
    <row r="539" spans="2:65" s="1" customFormat="1" ht="16.5" customHeight="1">
      <c r="B539" s="36"/>
      <c r="C539" s="203" t="s">
        <v>495</v>
      </c>
      <c r="D539" s="203" t="s">
        <v>134</v>
      </c>
      <c r="E539" s="204" t="s">
        <v>1385</v>
      </c>
      <c r="F539" s="205" t="s">
        <v>1386</v>
      </c>
      <c r="G539" s="206" t="s">
        <v>198</v>
      </c>
      <c r="H539" s="207">
        <v>58.5</v>
      </c>
      <c r="I539" s="208"/>
      <c r="J539" s="209">
        <f>ROUND(I539*H539,2)</f>
        <v>0</v>
      </c>
      <c r="K539" s="205" t="s">
        <v>138</v>
      </c>
      <c r="L539" s="41"/>
      <c r="M539" s="210" t="s">
        <v>1</v>
      </c>
      <c r="N539" s="211" t="s">
        <v>39</v>
      </c>
      <c r="O539" s="77"/>
      <c r="P539" s="212">
        <f>O539*H539</f>
        <v>0</v>
      </c>
      <c r="Q539" s="212">
        <v>3E-05</v>
      </c>
      <c r="R539" s="212">
        <f>Q539*H539</f>
        <v>0.001755</v>
      </c>
      <c r="S539" s="212">
        <v>0</v>
      </c>
      <c r="T539" s="213">
        <f>S539*H539</f>
        <v>0</v>
      </c>
      <c r="AR539" s="15" t="s">
        <v>397</v>
      </c>
      <c r="AT539" s="15" t="s">
        <v>134</v>
      </c>
      <c r="AU539" s="15" t="s">
        <v>78</v>
      </c>
      <c r="AY539" s="15" t="s">
        <v>130</v>
      </c>
      <c r="BE539" s="214">
        <f>IF(N539="základní",J539,0)</f>
        <v>0</v>
      </c>
      <c r="BF539" s="214">
        <f>IF(N539="snížená",J539,0)</f>
        <v>0</v>
      </c>
      <c r="BG539" s="214">
        <f>IF(N539="zákl. přenesená",J539,0)</f>
        <v>0</v>
      </c>
      <c r="BH539" s="214">
        <f>IF(N539="sníž. přenesená",J539,0)</f>
        <v>0</v>
      </c>
      <c r="BI539" s="214">
        <f>IF(N539="nulová",J539,0)</f>
        <v>0</v>
      </c>
      <c r="BJ539" s="15" t="s">
        <v>76</v>
      </c>
      <c r="BK539" s="214">
        <f>ROUND(I539*H539,2)</f>
        <v>0</v>
      </c>
      <c r="BL539" s="15" t="s">
        <v>397</v>
      </c>
      <c r="BM539" s="15" t="s">
        <v>2372</v>
      </c>
    </row>
    <row r="540" spans="2:47" s="1" customFormat="1" ht="12">
      <c r="B540" s="36"/>
      <c r="C540" s="37"/>
      <c r="D540" s="215" t="s">
        <v>141</v>
      </c>
      <c r="E540" s="37"/>
      <c r="F540" s="216" t="s">
        <v>1388</v>
      </c>
      <c r="G540" s="37"/>
      <c r="H540" s="37"/>
      <c r="I540" s="129"/>
      <c r="J540" s="37"/>
      <c r="K540" s="37"/>
      <c r="L540" s="41"/>
      <c r="M540" s="217"/>
      <c r="N540" s="77"/>
      <c r="O540" s="77"/>
      <c r="P540" s="77"/>
      <c r="Q540" s="77"/>
      <c r="R540" s="77"/>
      <c r="S540" s="77"/>
      <c r="T540" s="78"/>
      <c r="AT540" s="15" t="s">
        <v>141</v>
      </c>
      <c r="AU540" s="15" t="s">
        <v>78</v>
      </c>
    </row>
    <row r="541" spans="2:51" s="11" customFormat="1" ht="12">
      <c r="B541" s="231"/>
      <c r="C541" s="232"/>
      <c r="D541" s="215" t="s">
        <v>189</v>
      </c>
      <c r="E541" s="233" t="s">
        <v>1</v>
      </c>
      <c r="F541" s="234" t="s">
        <v>2373</v>
      </c>
      <c r="G541" s="232"/>
      <c r="H541" s="235">
        <v>58.5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189</v>
      </c>
      <c r="AU541" s="241" t="s">
        <v>78</v>
      </c>
      <c r="AV541" s="11" t="s">
        <v>78</v>
      </c>
      <c r="AW541" s="11" t="s">
        <v>31</v>
      </c>
      <c r="AX541" s="11" t="s">
        <v>76</v>
      </c>
      <c r="AY541" s="241" t="s">
        <v>130</v>
      </c>
    </row>
    <row r="542" spans="2:65" s="1" customFormat="1" ht="16.5" customHeight="1">
      <c r="B542" s="36"/>
      <c r="C542" s="203" t="s">
        <v>516</v>
      </c>
      <c r="D542" s="203" t="s">
        <v>134</v>
      </c>
      <c r="E542" s="204" t="s">
        <v>2374</v>
      </c>
      <c r="F542" s="205" t="s">
        <v>2375</v>
      </c>
      <c r="G542" s="206" t="s">
        <v>186</v>
      </c>
      <c r="H542" s="207">
        <v>31.7</v>
      </c>
      <c r="I542" s="208"/>
      <c r="J542" s="209">
        <f>ROUND(I542*H542,2)</f>
        <v>0</v>
      </c>
      <c r="K542" s="205" t="s">
        <v>138</v>
      </c>
      <c r="L542" s="41"/>
      <c r="M542" s="210" t="s">
        <v>1</v>
      </c>
      <c r="N542" s="211" t="s">
        <v>39</v>
      </c>
      <c r="O542" s="77"/>
      <c r="P542" s="212">
        <f>O542*H542</f>
        <v>0</v>
      </c>
      <c r="Q542" s="212">
        <v>7E-05</v>
      </c>
      <c r="R542" s="212">
        <f>Q542*H542</f>
        <v>0.0022189999999999996</v>
      </c>
      <c r="S542" s="212">
        <v>0</v>
      </c>
      <c r="T542" s="213">
        <f>S542*H542</f>
        <v>0</v>
      </c>
      <c r="AR542" s="15" t="s">
        <v>397</v>
      </c>
      <c r="AT542" s="15" t="s">
        <v>134</v>
      </c>
      <c r="AU542" s="15" t="s">
        <v>78</v>
      </c>
      <c r="AY542" s="15" t="s">
        <v>130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15" t="s">
        <v>76</v>
      </c>
      <c r="BK542" s="214">
        <f>ROUND(I542*H542,2)</f>
        <v>0</v>
      </c>
      <c r="BL542" s="15" t="s">
        <v>397</v>
      </c>
      <c r="BM542" s="15" t="s">
        <v>2376</v>
      </c>
    </row>
    <row r="543" spans="2:47" s="1" customFormat="1" ht="12">
      <c r="B543" s="36"/>
      <c r="C543" s="37"/>
      <c r="D543" s="215" t="s">
        <v>141</v>
      </c>
      <c r="E543" s="37"/>
      <c r="F543" s="216" t="s">
        <v>2377</v>
      </c>
      <c r="G543" s="37"/>
      <c r="H543" s="37"/>
      <c r="I543" s="129"/>
      <c r="J543" s="37"/>
      <c r="K543" s="37"/>
      <c r="L543" s="41"/>
      <c r="M543" s="217"/>
      <c r="N543" s="77"/>
      <c r="O543" s="77"/>
      <c r="P543" s="77"/>
      <c r="Q543" s="77"/>
      <c r="R543" s="77"/>
      <c r="S543" s="77"/>
      <c r="T543" s="78"/>
      <c r="AT543" s="15" t="s">
        <v>141</v>
      </c>
      <c r="AU543" s="15" t="s">
        <v>78</v>
      </c>
    </row>
    <row r="544" spans="2:51" s="11" customFormat="1" ht="12">
      <c r="B544" s="231"/>
      <c r="C544" s="232"/>
      <c r="D544" s="215" t="s">
        <v>189</v>
      </c>
      <c r="E544" s="233" t="s">
        <v>1</v>
      </c>
      <c r="F544" s="234" t="s">
        <v>2378</v>
      </c>
      <c r="G544" s="232"/>
      <c r="H544" s="235">
        <v>31.7</v>
      </c>
      <c r="I544" s="236"/>
      <c r="J544" s="232"/>
      <c r="K544" s="232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189</v>
      </c>
      <c r="AU544" s="241" t="s">
        <v>78</v>
      </c>
      <c r="AV544" s="11" t="s">
        <v>78</v>
      </c>
      <c r="AW544" s="11" t="s">
        <v>31</v>
      </c>
      <c r="AX544" s="11" t="s">
        <v>76</v>
      </c>
      <c r="AY544" s="241" t="s">
        <v>130</v>
      </c>
    </row>
    <row r="545" spans="2:65" s="1" customFormat="1" ht="16.5" customHeight="1">
      <c r="B545" s="36"/>
      <c r="C545" s="203" t="s">
        <v>521</v>
      </c>
      <c r="D545" s="203" t="s">
        <v>134</v>
      </c>
      <c r="E545" s="204" t="s">
        <v>1476</v>
      </c>
      <c r="F545" s="205" t="s">
        <v>1477</v>
      </c>
      <c r="G545" s="206" t="s">
        <v>186</v>
      </c>
      <c r="H545" s="207">
        <v>31.7</v>
      </c>
      <c r="I545" s="208"/>
      <c r="J545" s="209">
        <f>ROUND(I545*H545,2)</f>
        <v>0</v>
      </c>
      <c r="K545" s="205" t="s">
        <v>138</v>
      </c>
      <c r="L545" s="41"/>
      <c r="M545" s="210" t="s">
        <v>1</v>
      </c>
      <c r="N545" s="211" t="s">
        <v>39</v>
      </c>
      <c r="O545" s="77"/>
      <c r="P545" s="212">
        <f>O545*H545</f>
        <v>0</v>
      </c>
      <c r="Q545" s="212">
        <v>0.00014</v>
      </c>
      <c r="R545" s="212">
        <f>Q545*H545</f>
        <v>0.004437999999999999</v>
      </c>
      <c r="S545" s="212">
        <v>0</v>
      </c>
      <c r="T545" s="213">
        <f>S545*H545</f>
        <v>0</v>
      </c>
      <c r="AR545" s="15" t="s">
        <v>397</v>
      </c>
      <c r="AT545" s="15" t="s">
        <v>134</v>
      </c>
      <c r="AU545" s="15" t="s">
        <v>78</v>
      </c>
      <c r="AY545" s="15" t="s">
        <v>130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15" t="s">
        <v>76</v>
      </c>
      <c r="BK545" s="214">
        <f>ROUND(I545*H545,2)</f>
        <v>0</v>
      </c>
      <c r="BL545" s="15" t="s">
        <v>397</v>
      </c>
      <c r="BM545" s="15" t="s">
        <v>2379</v>
      </c>
    </row>
    <row r="546" spans="2:47" s="1" customFormat="1" ht="12">
      <c r="B546" s="36"/>
      <c r="C546" s="37"/>
      <c r="D546" s="215" t="s">
        <v>141</v>
      </c>
      <c r="E546" s="37"/>
      <c r="F546" s="216" t="s">
        <v>1479</v>
      </c>
      <c r="G546" s="37"/>
      <c r="H546" s="37"/>
      <c r="I546" s="129"/>
      <c r="J546" s="37"/>
      <c r="K546" s="37"/>
      <c r="L546" s="41"/>
      <c r="M546" s="217"/>
      <c r="N546" s="77"/>
      <c r="O546" s="77"/>
      <c r="P546" s="77"/>
      <c r="Q546" s="77"/>
      <c r="R546" s="77"/>
      <c r="S546" s="77"/>
      <c r="T546" s="78"/>
      <c r="AT546" s="15" t="s">
        <v>141</v>
      </c>
      <c r="AU546" s="15" t="s">
        <v>78</v>
      </c>
    </row>
    <row r="547" spans="2:51" s="11" customFormat="1" ht="12">
      <c r="B547" s="231"/>
      <c r="C547" s="232"/>
      <c r="D547" s="215" t="s">
        <v>189</v>
      </c>
      <c r="E547" s="233" t="s">
        <v>1</v>
      </c>
      <c r="F547" s="234" t="s">
        <v>2378</v>
      </c>
      <c r="G547" s="232"/>
      <c r="H547" s="235">
        <v>31.7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189</v>
      </c>
      <c r="AU547" s="241" t="s">
        <v>78</v>
      </c>
      <c r="AV547" s="11" t="s">
        <v>78</v>
      </c>
      <c r="AW547" s="11" t="s">
        <v>31</v>
      </c>
      <c r="AX547" s="11" t="s">
        <v>76</v>
      </c>
      <c r="AY547" s="241" t="s">
        <v>130</v>
      </c>
    </row>
    <row r="548" spans="2:63" s="10" customFormat="1" ht="22.8" customHeight="1">
      <c r="B548" s="187"/>
      <c r="C548" s="188"/>
      <c r="D548" s="189" t="s">
        <v>67</v>
      </c>
      <c r="E548" s="201" t="s">
        <v>719</v>
      </c>
      <c r="F548" s="201" t="s">
        <v>720</v>
      </c>
      <c r="G548" s="188"/>
      <c r="H548" s="188"/>
      <c r="I548" s="191"/>
      <c r="J548" s="202">
        <f>BK548</f>
        <v>0</v>
      </c>
      <c r="K548" s="188"/>
      <c r="L548" s="193"/>
      <c r="M548" s="194"/>
      <c r="N548" s="195"/>
      <c r="O548" s="195"/>
      <c r="P548" s="196">
        <f>SUM(P549:P607)</f>
        <v>0</v>
      </c>
      <c r="Q548" s="195"/>
      <c r="R548" s="196">
        <f>SUM(R549:R607)</f>
        <v>1.1782764000000001</v>
      </c>
      <c r="S548" s="195"/>
      <c r="T548" s="197">
        <f>SUM(T549:T607)</f>
        <v>0.3136334</v>
      </c>
      <c r="AR548" s="198" t="s">
        <v>78</v>
      </c>
      <c r="AT548" s="199" t="s">
        <v>67</v>
      </c>
      <c r="AU548" s="199" t="s">
        <v>76</v>
      </c>
      <c r="AY548" s="198" t="s">
        <v>130</v>
      </c>
      <c r="BK548" s="200">
        <f>SUM(BK549:BK607)</f>
        <v>0</v>
      </c>
    </row>
    <row r="549" spans="2:65" s="1" customFormat="1" ht="16.5" customHeight="1">
      <c r="B549" s="36"/>
      <c r="C549" s="203" t="s">
        <v>344</v>
      </c>
      <c r="D549" s="203" t="s">
        <v>134</v>
      </c>
      <c r="E549" s="204" t="s">
        <v>722</v>
      </c>
      <c r="F549" s="205" t="s">
        <v>723</v>
      </c>
      <c r="G549" s="206" t="s">
        <v>186</v>
      </c>
      <c r="H549" s="207">
        <v>729.38</v>
      </c>
      <c r="I549" s="208"/>
      <c r="J549" s="209">
        <f>ROUND(I549*H549,2)</f>
        <v>0</v>
      </c>
      <c r="K549" s="205" t="s">
        <v>138</v>
      </c>
      <c r="L549" s="41"/>
      <c r="M549" s="210" t="s">
        <v>1</v>
      </c>
      <c r="N549" s="211" t="s">
        <v>39</v>
      </c>
      <c r="O549" s="77"/>
      <c r="P549" s="212">
        <f>O549*H549</f>
        <v>0</v>
      </c>
      <c r="Q549" s="212">
        <v>1E-05</v>
      </c>
      <c r="R549" s="212">
        <f>Q549*H549</f>
        <v>0.0072938000000000005</v>
      </c>
      <c r="S549" s="212">
        <v>0.00012</v>
      </c>
      <c r="T549" s="213">
        <f>S549*H549</f>
        <v>0.0875256</v>
      </c>
      <c r="AR549" s="15" t="s">
        <v>397</v>
      </c>
      <c r="AT549" s="15" t="s">
        <v>134</v>
      </c>
      <c r="AU549" s="15" t="s">
        <v>78</v>
      </c>
      <c r="AY549" s="15" t="s">
        <v>130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15" t="s">
        <v>76</v>
      </c>
      <c r="BK549" s="214">
        <f>ROUND(I549*H549,2)</f>
        <v>0</v>
      </c>
      <c r="BL549" s="15" t="s">
        <v>397</v>
      </c>
      <c r="BM549" s="15" t="s">
        <v>2380</v>
      </c>
    </row>
    <row r="550" spans="2:47" s="1" customFormat="1" ht="12">
      <c r="B550" s="36"/>
      <c r="C550" s="37"/>
      <c r="D550" s="215" t="s">
        <v>141</v>
      </c>
      <c r="E550" s="37"/>
      <c r="F550" s="216" t="s">
        <v>725</v>
      </c>
      <c r="G550" s="37"/>
      <c r="H550" s="37"/>
      <c r="I550" s="129"/>
      <c r="J550" s="37"/>
      <c r="K550" s="37"/>
      <c r="L550" s="41"/>
      <c r="M550" s="217"/>
      <c r="N550" s="77"/>
      <c r="O550" s="77"/>
      <c r="P550" s="77"/>
      <c r="Q550" s="77"/>
      <c r="R550" s="77"/>
      <c r="S550" s="77"/>
      <c r="T550" s="78"/>
      <c r="AT550" s="15" t="s">
        <v>141</v>
      </c>
      <c r="AU550" s="15" t="s">
        <v>78</v>
      </c>
    </row>
    <row r="551" spans="2:51" s="11" customFormat="1" ht="12">
      <c r="B551" s="231"/>
      <c r="C551" s="232"/>
      <c r="D551" s="215" t="s">
        <v>189</v>
      </c>
      <c r="E551" s="233" t="s">
        <v>1</v>
      </c>
      <c r="F551" s="234" t="s">
        <v>2381</v>
      </c>
      <c r="G551" s="232"/>
      <c r="H551" s="235">
        <v>62.3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189</v>
      </c>
      <c r="AU551" s="241" t="s">
        <v>78</v>
      </c>
      <c r="AV551" s="11" t="s">
        <v>78</v>
      </c>
      <c r="AW551" s="11" t="s">
        <v>31</v>
      </c>
      <c r="AX551" s="11" t="s">
        <v>68</v>
      </c>
      <c r="AY551" s="241" t="s">
        <v>130</v>
      </c>
    </row>
    <row r="552" spans="2:51" s="11" customFormat="1" ht="12">
      <c r="B552" s="231"/>
      <c r="C552" s="232"/>
      <c r="D552" s="215" t="s">
        <v>189</v>
      </c>
      <c r="E552" s="233" t="s">
        <v>1</v>
      </c>
      <c r="F552" s="234" t="s">
        <v>2301</v>
      </c>
      <c r="G552" s="232"/>
      <c r="H552" s="235">
        <v>18.3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189</v>
      </c>
      <c r="AU552" s="241" t="s">
        <v>78</v>
      </c>
      <c r="AV552" s="11" t="s">
        <v>78</v>
      </c>
      <c r="AW552" s="11" t="s">
        <v>31</v>
      </c>
      <c r="AX552" s="11" t="s">
        <v>68</v>
      </c>
      <c r="AY552" s="241" t="s">
        <v>130</v>
      </c>
    </row>
    <row r="553" spans="2:51" s="11" customFormat="1" ht="12">
      <c r="B553" s="231"/>
      <c r="C553" s="232"/>
      <c r="D553" s="215" t="s">
        <v>189</v>
      </c>
      <c r="E553" s="233" t="s">
        <v>1</v>
      </c>
      <c r="F553" s="234" t="s">
        <v>2382</v>
      </c>
      <c r="G553" s="232"/>
      <c r="H553" s="235">
        <v>126</v>
      </c>
      <c r="I553" s="236"/>
      <c r="J553" s="232"/>
      <c r="K553" s="232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189</v>
      </c>
      <c r="AU553" s="241" t="s">
        <v>78</v>
      </c>
      <c r="AV553" s="11" t="s">
        <v>78</v>
      </c>
      <c r="AW553" s="11" t="s">
        <v>31</v>
      </c>
      <c r="AX553" s="11" t="s">
        <v>68</v>
      </c>
      <c r="AY553" s="241" t="s">
        <v>130</v>
      </c>
    </row>
    <row r="554" spans="2:51" s="11" customFormat="1" ht="12">
      <c r="B554" s="231"/>
      <c r="C554" s="232"/>
      <c r="D554" s="215" t="s">
        <v>189</v>
      </c>
      <c r="E554" s="233" t="s">
        <v>1</v>
      </c>
      <c r="F554" s="234" t="s">
        <v>2383</v>
      </c>
      <c r="G554" s="232"/>
      <c r="H554" s="235">
        <v>114.8</v>
      </c>
      <c r="I554" s="236"/>
      <c r="J554" s="232"/>
      <c r="K554" s="232"/>
      <c r="L554" s="237"/>
      <c r="M554" s="238"/>
      <c r="N554" s="239"/>
      <c r="O554" s="239"/>
      <c r="P554" s="239"/>
      <c r="Q554" s="239"/>
      <c r="R554" s="239"/>
      <c r="S554" s="239"/>
      <c r="T554" s="240"/>
      <c r="AT554" s="241" t="s">
        <v>189</v>
      </c>
      <c r="AU554" s="241" t="s">
        <v>78</v>
      </c>
      <c r="AV554" s="11" t="s">
        <v>78</v>
      </c>
      <c r="AW554" s="11" t="s">
        <v>31</v>
      </c>
      <c r="AX554" s="11" t="s">
        <v>68</v>
      </c>
      <c r="AY554" s="241" t="s">
        <v>130</v>
      </c>
    </row>
    <row r="555" spans="2:51" s="11" customFormat="1" ht="12">
      <c r="B555" s="231"/>
      <c r="C555" s="232"/>
      <c r="D555" s="215" t="s">
        <v>189</v>
      </c>
      <c r="E555" s="233" t="s">
        <v>1</v>
      </c>
      <c r="F555" s="234" t="s">
        <v>2384</v>
      </c>
      <c r="G555" s="232"/>
      <c r="H555" s="235">
        <v>168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AT555" s="241" t="s">
        <v>189</v>
      </c>
      <c r="AU555" s="241" t="s">
        <v>78</v>
      </c>
      <c r="AV555" s="11" t="s">
        <v>78</v>
      </c>
      <c r="AW555" s="11" t="s">
        <v>31</v>
      </c>
      <c r="AX555" s="11" t="s">
        <v>68</v>
      </c>
      <c r="AY555" s="241" t="s">
        <v>130</v>
      </c>
    </row>
    <row r="556" spans="2:51" s="11" customFormat="1" ht="12">
      <c r="B556" s="231"/>
      <c r="C556" s="232"/>
      <c r="D556" s="215" t="s">
        <v>189</v>
      </c>
      <c r="E556" s="233" t="s">
        <v>1</v>
      </c>
      <c r="F556" s="234" t="s">
        <v>2385</v>
      </c>
      <c r="G556" s="232"/>
      <c r="H556" s="235">
        <v>106.4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AT556" s="241" t="s">
        <v>189</v>
      </c>
      <c r="AU556" s="241" t="s">
        <v>78</v>
      </c>
      <c r="AV556" s="11" t="s">
        <v>78</v>
      </c>
      <c r="AW556" s="11" t="s">
        <v>31</v>
      </c>
      <c r="AX556" s="11" t="s">
        <v>68</v>
      </c>
      <c r="AY556" s="241" t="s">
        <v>130</v>
      </c>
    </row>
    <row r="557" spans="2:51" s="11" customFormat="1" ht="12">
      <c r="B557" s="231"/>
      <c r="C557" s="232"/>
      <c r="D557" s="215" t="s">
        <v>189</v>
      </c>
      <c r="E557" s="233" t="s">
        <v>1</v>
      </c>
      <c r="F557" s="234" t="s">
        <v>2386</v>
      </c>
      <c r="G557" s="232"/>
      <c r="H557" s="235">
        <v>105</v>
      </c>
      <c r="I557" s="236"/>
      <c r="J557" s="232"/>
      <c r="K557" s="232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189</v>
      </c>
      <c r="AU557" s="241" t="s">
        <v>78</v>
      </c>
      <c r="AV557" s="11" t="s">
        <v>78</v>
      </c>
      <c r="AW557" s="11" t="s">
        <v>31</v>
      </c>
      <c r="AX557" s="11" t="s">
        <v>68</v>
      </c>
      <c r="AY557" s="241" t="s">
        <v>130</v>
      </c>
    </row>
    <row r="558" spans="2:51" s="11" customFormat="1" ht="12">
      <c r="B558" s="231"/>
      <c r="C558" s="232"/>
      <c r="D558" s="215" t="s">
        <v>189</v>
      </c>
      <c r="E558" s="233" t="s">
        <v>1</v>
      </c>
      <c r="F558" s="234" t="s">
        <v>2387</v>
      </c>
      <c r="G558" s="232"/>
      <c r="H558" s="235">
        <v>83.3</v>
      </c>
      <c r="I558" s="236"/>
      <c r="J558" s="232"/>
      <c r="K558" s="232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189</v>
      </c>
      <c r="AU558" s="241" t="s">
        <v>78</v>
      </c>
      <c r="AV558" s="11" t="s">
        <v>78</v>
      </c>
      <c r="AW558" s="11" t="s">
        <v>31</v>
      </c>
      <c r="AX558" s="11" t="s">
        <v>68</v>
      </c>
      <c r="AY558" s="241" t="s">
        <v>130</v>
      </c>
    </row>
    <row r="559" spans="2:51" s="11" customFormat="1" ht="12">
      <c r="B559" s="231"/>
      <c r="C559" s="232"/>
      <c r="D559" s="215" t="s">
        <v>189</v>
      </c>
      <c r="E559" s="233" t="s">
        <v>1</v>
      </c>
      <c r="F559" s="234" t="s">
        <v>2388</v>
      </c>
      <c r="G559" s="232"/>
      <c r="H559" s="235">
        <v>-54.72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189</v>
      </c>
      <c r="AU559" s="241" t="s">
        <v>78</v>
      </c>
      <c r="AV559" s="11" t="s">
        <v>78</v>
      </c>
      <c r="AW559" s="11" t="s">
        <v>31</v>
      </c>
      <c r="AX559" s="11" t="s">
        <v>68</v>
      </c>
      <c r="AY559" s="241" t="s">
        <v>130</v>
      </c>
    </row>
    <row r="560" spans="2:51" s="12" customFormat="1" ht="12">
      <c r="B560" s="242"/>
      <c r="C560" s="243"/>
      <c r="D560" s="215" t="s">
        <v>189</v>
      </c>
      <c r="E560" s="244" t="s">
        <v>1</v>
      </c>
      <c r="F560" s="245" t="s">
        <v>193</v>
      </c>
      <c r="G560" s="243"/>
      <c r="H560" s="246">
        <v>729.3799999999999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189</v>
      </c>
      <c r="AU560" s="252" t="s">
        <v>78</v>
      </c>
      <c r="AV560" s="12" t="s">
        <v>174</v>
      </c>
      <c r="AW560" s="12" t="s">
        <v>31</v>
      </c>
      <c r="AX560" s="12" t="s">
        <v>76</v>
      </c>
      <c r="AY560" s="252" t="s">
        <v>130</v>
      </c>
    </row>
    <row r="561" spans="2:65" s="1" customFormat="1" ht="16.5" customHeight="1">
      <c r="B561" s="36"/>
      <c r="C561" s="203" t="s">
        <v>337</v>
      </c>
      <c r="D561" s="203" t="s">
        <v>134</v>
      </c>
      <c r="E561" s="204" t="s">
        <v>2389</v>
      </c>
      <c r="F561" s="205" t="s">
        <v>2390</v>
      </c>
      <c r="G561" s="206" t="s">
        <v>186</v>
      </c>
      <c r="H561" s="207">
        <v>729.38</v>
      </c>
      <c r="I561" s="208"/>
      <c r="J561" s="209">
        <f>ROUND(I561*H561,2)</f>
        <v>0</v>
      </c>
      <c r="K561" s="205" t="s">
        <v>138</v>
      </c>
      <c r="L561" s="41"/>
      <c r="M561" s="210" t="s">
        <v>1</v>
      </c>
      <c r="N561" s="211" t="s">
        <v>39</v>
      </c>
      <c r="O561" s="77"/>
      <c r="P561" s="212">
        <f>O561*H561</f>
        <v>0</v>
      </c>
      <c r="Q561" s="212">
        <v>0.001</v>
      </c>
      <c r="R561" s="212">
        <f>Q561*H561</f>
        <v>0.72938</v>
      </c>
      <c r="S561" s="212">
        <v>0.00031</v>
      </c>
      <c r="T561" s="213">
        <f>S561*H561</f>
        <v>0.2261078</v>
      </c>
      <c r="AR561" s="15" t="s">
        <v>397</v>
      </c>
      <c r="AT561" s="15" t="s">
        <v>134</v>
      </c>
      <c r="AU561" s="15" t="s">
        <v>78</v>
      </c>
      <c r="AY561" s="15" t="s">
        <v>130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15" t="s">
        <v>76</v>
      </c>
      <c r="BK561" s="214">
        <f>ROUND(I561*H561,2)</f>
        <v>0</v>
      </c>
      <c r="BL561" s="15" t="s">
        <v>397</v>
      </c>
      <c r="BM561" s="15" t="s">
        <v>2391</v>
      </c>
    </row>
    <row r="562" spans="2:47" s="1" customFormat="1" ht="12">
      <c r="B562" s="36"/>
      <c r="C562" s="37"/>
      <c r="D562" s="215" t="s">
        <v>141</v>
      </c>
      <c r="E562" s="37"/>
      <c r="F562" s="216" t="s">
        <v>2392</v>
      </c>
      <c r="G562" s="37"/>
      <c r="H562" s="37"/>
      <c r="I562" s="129"/>
      <c r="J562" s="37"/>
      <c r="K562" s="37"/>
      <c r="L562" s="41"/>
      <c r="M562" s="217"/>
      <c r="N562" s="77"/>
      <c r="O562" s="77"/>
      <c r="P562" s="77"/>
      <c r="Q562" s="77"/>
      <c r="R562" s="77"/>
      <c r="S562" s="77"/>
      <c r="T562" s="78"/>
      <c r="AT562" s="15" t="s">
        <v>141</v>
      </c>
      <c r="AU562" s="15" t="s">
        <v>78</v>
      </c>
    </row>
    <row r="563" spans="2:51" s="11" customFormat="1" ht="12">
      <c r="B563" s="231"/>
      <c r="C563" s="232"/>
      <c r="D563" s="215" t="s">
        <v>189</v>
      </c>
      <c r="E563" s="233" t="s">
        <v>1</v>
      </c>
      <c r="F563" s="234" t="s">
        <v>2381</v>
      </c>
      <c r="G563" s="232"/>
      <c r="H563" s="235">
        <v>62.3</v>
      </c>
      <c r="I563" s="236"/>
      <c r="J563" s="232"/>
      <c r="K563" s="232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189</v>
      </c>
      <c r="AU563" s="241" t="s">
        <v>78</v>
      </c>
      <c r="AV563" s="11" t="s">
        <v>78</v>
      </c>
      <c r="AW563" s="11" t="s">
        <v>31</v>
      </c>
      <c r="AX563" s="11" t="s">
        <v>68</v>
      </c>
      <c r="AY563" s="241" t="s">
        <v>130</v>
      </c>
    </row>
    <row r="564" spans="2:51" s="11" customFormat="1" ht="12">
      <c r="B564" s="231"/>
      <c r="C564" s="232"/>
      <c r="D564" s="215" t="s">
        <v>189</v>
      </c>
      <c r="E564" s="233" t="s">
        <v>1</v>
      </c>
      <c r="F564" s="234" t="s">
        <v>2301</v>
      </c>
      <c r="G564" s="232"/>
      <c r="H564" s="235">
        <v>18.3</v>
      </c>
      <c r="I564" s="236"/>
      <c r="J564" s="232"/>
      <c r="K564" s="232"/>
      <c r="L564" s="237"/>
      <c r="M564" s="238"/>
      <c r="N564" s="239"/>
      <c r="O564" s="239"/>
      <c r="P564" s="239"/>
      <c r="Q564" s="239"/>
      <c r="R564" s="239"/>
      <c r="S564" s="239"/>
      <c r="T564" s="240"/>
      <c r="AT564" s="241" t="s">
        <v>189</v>
      </c>
      <c r="AU564" s="241" t="s">
        <v>78</v>
      </c>
      <c r="AV564" s="11" t="s">
        <v>78</v>
      </c>
      <c r="AW564" s="11" t="s">
        <v>31</v>
      </c>
      <c r="AX564" s="11" t="s">
        <v>68</v>
      </c>
      <c r="AY564" s="241" t="s">
        <v>130</v>
      </c>
    </row>
    <row r="565" spans="2:51" s="11" customFormat="1" ht="12">
      <c r="B565" s="231"/>
      <c r="C565" s="232"/>
      <c r="D565" s="215" t="s">
        <v>189</v>
      </c>
      <c r="E565" s="233" t="s">
        <v>1</v>
      </c>
      <c r="F565" s="234" t="s">
        <v>2382</v>
      </c>
      <c r="G565" s="232"/>
      <c r="H565" s="235">
        <v>126</v>
      </c>
      <c r="I565" s="236"/>
      <c r="J565" s="232"/>
      <c r="K565" s="232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189</v>
      </c>
      <c r="AU565" s="241" t="s">
        <v>78</v>
      </c>
      <c r="AV565" s="11" t="s">
        <v>78</v>
      </c>
      <c r="AW565" s="11" t="s">
        <v>31</v>
      </c>
      <c r="AX565" s="11" t="s">
        <v>68</v>
      </c>
      <c r="AY565" s="241" t="s">
        <v>130</v>
      </c>
    </row>
    <row r="566" spans="2:51" s="11" customFormat="1" ht="12">
      <c r="B566" s="231"/>
      <c r="C566" s="232"/>
      <c r="D566" s="215" t="s">
        <v>189</v>
      </c>
      <c r="E566" s="233" t="s">
        <v>1</v>
      </c>
      <c r="F566" s="234" t="s">
        <v>2383</v>
      </c>
      <c r="G566" s="232"/>
      <c r="H566" s="235">
        <v>114.8</v>
      </c>
      <c r="I566" s="236"/>
      <c r="J566" s="232"/>
      <c r="K566" s="232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189</v>
      </c>
      <c r="AU566" s="241" t="s">
        <v>78</v>
      </c>
      <c r="AV566" s="11" t="s">
        <v>78</v>
      </c>
      <c r="AW566" s="11" t="s">
        <v>31</v>
      </c>
      <c r="AX566" s="11" t="s">
        <v>68</v>
      </c>
      <c r="AY566" s="241" t="s">
        <v>130</v>
      </c>
    </row>
    <row r="567" spans="2:51" s="11" customFormat="1" ht="12">
      <c r="B567" s="231"/>
      <c r="C567" s="232"/>
      <c r="D567" s="215" t="s">
        <v>189</v>
      </c>
      <c r="E567" s="233" t="s">
        <v>1</v>
      </c>
      <c r="F567" s="234" t="s">
        <v>2384</v>
      </c>
      <c r="G567" s="232"/>
      <c r="H567" s="235">
        <v>168</v>
      </c>
      <c r="I567" s="236"/>
      <c r="J567" s="232"/>
      <c r="K567" s="232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189</v>
      </c>
      <c r="AU567" s="241" t="s">
        <v>78</v>
      </c>
      <c r="AV567" s="11" t="s">
        <v>78</v>
      </c>
      <c r="AW567" s="11" t="s">
        <v>31</v>
      </c>
      <c r="AX567" s="11" t="s">
        <v>68</v>
      </c>
      <c r="AY567" s="241" t="s">
        <v>130</v>
      </c>
    </row>
    <row r="568" spans="2:51" s="11" customFormat="1" ht="12">
      <c r="B568" s="231"/>
      <c r="C568" s="232"/>
      <c r="D568" s="215" t="s">
        <v>189</v>
      </c>
      <c r="E568" s="233" t="s">
        <v>1</v>
      </c>
      <c r="F568" s="234" t="s">
        <v>2385</v>
      </c>
      <c r="G568" s="232"/>
      <c r="H568" s="235">
        <v>106.4</v>
      </c>
      <c r="I568" s="236"/>
      <c r="J568" s="232"/>
      <c r="K568" s="232"/>
      <c r="L568" s="237"/>
      <c r="M568" s="238"/>
      <c r="N568" s="239"/>
      <c r="O568" s="239"/>
      <c r="P568" s="239"/>
      <c r="Q568" s="239"/>
      <c r="R568" s="239"/>
      <c r="S568" s="239"/>
      <c r="T568" s="240"/>
      <c r="AT568" s="241" t="s">
        <v>189</v>
      </c>
      <c r="AU568" s="241" t="s">
        <v>78</v>
      </c>
      <c r="AV568" s="11" t="s">
        <v>78</v>
      </c>
      <c r="AW568" s="11" t="s">
        <v>31</v>
      </c>
      <c r="AX568" s="11" t="s">
        <v>68</v>
      </c>
      <c r="AY568" s="241" t="s">
        <v>130</v>
      </c>
    </row>
    <row r="569" spans="2:51" s="11" customFormat="1" ht="12">
      <c r="B569" s="231"/>
      <c r="C569" s="232"/>
      <c r="D569" s="215" t="s">
        <v>189</v>
      </c>
      <c r="E569" s="233" t="s">
        <v>1</v>
      </c>
      <c r="F569" s="234" t="s">
        <v>2386</v>
      </c>
      <c r="G569" s="232"/>
      <c r="H569" s="235">
        <v>105</v>
      </c>
      <c r="I569" s="236"/>
      <c r="J569" s="232"/>
      <c r="K569" s="232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189</v>
      </c>
      <c r="AU569" s="241" t="s">
        <v>78</v>
      </c>
      <c r="AV569" s="11" t="s">
        <v>78</v>
      </c>
      <c r="AW569" s="11" t="s">
        <v>31</v>
      </c>
      <c r="AX569" s="11" t="s">
        <v>68</v>
      </c>
      <c r="AY569" s="241" t="s">
        <v>130</v>
      </c>
    </row>
    <row r="570" spans="2:51" s="11" customFormat="1" ht="12">
      <c r="B570" s="231"/>
      <c r="C570" s="232"/>
      <c r="D570" s="215" t="s">
        <v>189</v>
      </c>
      <c r="E570" s="233" t="s">
        <v>1</v>
      </c>
      <c r="F570" s="234" t="s">
        <v>2387</v>
      </c>
      <c r="G570" s="232"/>
      <c r="H570" s="235">
        <v>83.3</v>
      </c>
      <c r="I570" s="236"/>
      <c r="J570" s="232"/>
      <c r="K570" s="232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189</v>
      </c>
      <c r="AU570" s="241" t="s">
        <v>78</v>
      </c>
      <c r="AV570" s="11" t="s">
        <v>78</v>
      </c>
      <c r="AW570" s="11" t="s">
        <v>31</v>
      </c>
      <c r="AX570" s="11" t="s">
        <v>68</v>
      </c>
      <c r="AY570" s="241" t="s">
        <v>130</v>
      </c>
    </row>
    <row r="571" spans="2:51" s="11" customFormat="1" ht="12">
      <c r="B571" s="231"/>
      <c r="C571" s="232"/>
      <c r="D571" s="215" t="s">
        <v>189</v>
      </c>
      <c r="E571" s="233" t="s">
        <v>1</v>
      </c>
      <c r="F571" s="234" t="s">
        <v>2388</v>
      </c>
      <c r="G571" s="232"/>
      <c r="H571" s="235">
        <v>-54.72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189</v>
      </c>
      <c r="AU571" s="241" t="s">
        <v>78</v>
      </c>
      <c r="AV571" s="11" t="s">
        <v>78</v>
      </c>
      <c r="AW571" s="11" t="s">
        <v>31</v>
      </c>
      <c r="AX571" s="11" t="s">
        <v>68</v>
      </c>
      <c r="AY571" s="241" t="s">
        <v>130</v>
      </c>
    </row>
    <row r="572" spans="2:51" s="12" customFormat="1" ht="12">
      <c r="B572" s="242"/>
      <c r="C572" s="243"/>
      <c r="D572" s="215" t="s">
        <v>189</v>
      </c>
      <c r="E572" s="244" t="s">
        <v>1</v>
      </c>
      <c r="F572" s="245" t="s">
        <v>193</v>
      </c>
      <c r="G572" s="243"/>
      <c r="H572" s="246">
        <v>729.3799999999999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189</v>
      </c>
      <c r="AU572" s="252" t="s">
        <v>78</v>
      </c>
      <c r="AV572" s="12" t="s">
        <v>174</v>
      </c>
      <c r="AW572" s="12" t="s">
        <v>31</v>
      </c>
      <c r="AX572" s="12" t="s">
        <v>76</v>
      </c>
      <c r="AY572" s="252" t="s">
        <v>130</v>
      </c>
    </row>
    <row r="573" spans="2:65" s="1" customFormat="1" ht="16.5" customHeight="1">
      <c r="B573" s="36"/>
      <c r="C573" s="203" t="s">
        <v>397</v>
      </c>
      <c r="D573" s="203" t="s">
        <v>134</v>
      </c>
      <c r="E573" s="204" t="s">
        <v>1743</v>
      </c>
      <c r="F573" s="205" t="s">
        <v>1744</v>
      </c>
      <c r="G573" s="206" t="s">
        <v>198</v>
      </c>
      <c r="H573" s="207">
        <v>102.6</v>
      </c>
      <c r="I573" s="208"/>
      <c r="J573" s="209">
        <f>ROUND(I573*H573,2)</f>
        <v>0</v>
      </c>
      <c r="K573" s="205" t="s">
        <v>138</v>
      </c>
      <c r="L573" s="41"/>
      <c r="M573" s="210" t="s">
        <v>1</v>
      </c>
      <c r="N573" s="211" t="s">
        <v>39</v>
      </c>
      <c r="O573" s="77"/>
      <c r="P573" s="212">
        <f>O573*H573</f>
        <v>0</v>
      </c>
      <c r="Q573" s="212">
        <v>0</v>
      </c>
      <c r="R573" s="212">
        <f>Q573*H573</f>
        <v>0</v>
      </c>
      <c r="S573" s="212">
        <v>0</v>
      </c>
      <c r="T573" s="213">
        <f>S573*H573</f>
        <v>0</v>
      </c>
      <c r="AR573" s="15" t="s">
        <v>397</v>
      </c>
      <c r="AT573" s="15" t="s">
        <v>134</v>
      </c>
      <c r="AU573" s="15" t="s">
        <v>78</v>
      </c>
      <c r="AY573" s="15" t="s">
        <v>130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15" t="s">
        <v>76</v>
      </c>
      <c r="BK573" s="214">
        <f>ROUND(I573*H573,2)</f>
        <v>0</v>
      </c>
      <c r="BL573" s="15" t="s">
        <v>397</v>
      </c>
      <c r="BM573" s="15" t="s">
        <v>2393</v>
      </c>
    </row>
    <row r="574" spans="2:47" s="1" customFormat="1" ht="12">
      <c r="B574" s="36"/>
      <c r="C574" s="37"/>
      <c r="D574" s="215" t="s">
        <v>141</v>
      </c>
      <c r="E574" s="37"/>
      <c r="F574" s="216" t="s">
        <v>1746</v>
      </c>
      <c r="G574" s="37"/>
      <c r="H574" s="37"/>
      <c r="I574" s="129"/>
      <c r="J574" s="37"/>
      <c r="K574" s="37"/>
      <c r="L574" s="41"/>
      <c r="M574" s="217"/>
      <c r="N574" s="77"/>
      <c r="O574" s="77"/>
      <c r="P574" s="77"/>
      <c r="Q574" s="77"/>
      <c r="R574" s="77"/>
      <c r="S574" s="77"/>
      <c r="T574" s="78"/>
      <c r="AT574" s="15" t="s">
        <v>141</v>
      </c>
      <c r="AU574" s="15" t="s">
        <v>78</v>
      </c>
    </row>
    <row r="575" spans="2:51" s="11" customFormat="1" ht="12">
      <c r="B575" s="231"/>
      <c r="C575" s="232"/>
      <c r="D575" s="215" t="s">
        <v>189</v>
      </c>
      <c r="E575" s="233" t="s">
        <v>1</v>
      </c>
      <c r="F575" s="234" t="s">
        <v>2394</v>
      </c>
      <c r="G575" s="232"/>
      <c r="H575" s="235">
        <v>102.6</v>
      </c>
      <c r="I575" s="236"/>
      <c r="J575" s="232"/>
      <c r="K575" s="232"/>
      <c r="L575" s="237"/>
      <c r="M575" s="238"/>
      <c r="N575" s="239"/>
      <c r="O575" s="239"/>
      <c r="P575" s="239"/>
      <c r="Q575" s="239"/>
      <c r="R575" s="239"/>
      <c r="S575" s="239"/>
      <c r="T575" s="240"/>
      <c r="AT575" s="241" t="s">
        <v>189</v>
      </c>
      <c r="AU575" s="241" t="s">
        <v>78</v>
      </c>
      <c r="AV575" s="11" t="s">
        <v>78</v>
      </c>
      <c r="AW575" s="11" t="s">
        <v>31</v>
      </c>
      <c r="AX575" s="11" t="s">
        <v>76</v>
      </c>
      <c r="AY575" s="241" t="s">
        <v>130</v>
      </c>
    </row>
    <row r="576" spans="2:65" s="1" customFormat="1" ht="16.5" customHeight="1">
      <c r="B576" s="36"/>
      <c r="C576" s="221" t="s">
        <v>229</v>
      </c>
      <c r="D576" s="221" t="s">
        <v>178</v>
      </c>
      <c r="E576" s="222" t="s">
        <v>1748</v>
      </c>
      <c r="F576" s="223" t="s">
        <v>1749</v>
      </c>
      <c r="G576" s="224" t="s">
        <v>198</v>
      </c>
      <c r="H576" s="225">
        <v>107.73</v>
      </c>
      <c r="I576" s="226"/>
      <c r="J576" s="227">
        <f>ROUND(I576*H576,2)</f>
        <v>0</v>
      </c>
      <c r="K576" s="223" t="s">
        <v>138</v>
      </c>
      <c r="L576" s="228"/>
      <c r="M576" s="229" t="s">
        <v>1</v>
      </c>
      <c r="N576" s="230" t="s">
        <v>39</v>
      </c>
      <c r="O576" s="77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AR576" s="15" t="s">
        <v>408</v>
      </c>
      <c r="AT576" s="15" t="s">
        <v>178</v>
      </c>
      <c r="AU576" s="15" t="s">
        <v>78</v>
      </c>
      <c r="AY576" s="15" t="s">
        <v>130</v>
      </c>
      <c r="BE576" s="214">
        <f>IF(N576="základní",J576,0)</f>
        <v>0</v>
      </c>
      <c r="BF576" s="214">
        <f>IF(N576="snížená",J576,0)</f>
        <v>0</v>
      </c>
      <c r="BG576" s="214">
        <f>IF(N576="zákl. přenesená",J576,0)</f>
        <v>0</v>
      </c>
      <c r="BH576" s="214">
        <f>IF(N576="sníž. přenesená",J576,0)</f>
        <v>0</v>
      </c>
      <c r="BI576" s="214">
        <f>IF(N576="nulová",J576,0)</f>
        <v>0</v>
      </c>
      <c r="BJ576" s="15" t="s">
        <v>76</v>
      </c>
      <c r="BK576" s="214">
        <f>ROUND(I576*H576,2)</f>
        <v>0</v>
      </c>
      <c r="BL576" s="15" t="s">
        <v>397</v>
      </c>
      <c r="BM576" s="15" t="s">
        <v>2395</v>
      </c>
    </row>
    <row r="577" spans="2:47" s="1" customFormat="1" ht="12">
      <c r="B577" s="36"/>
      <c r="C577" s="37"/>
      <c r="D577" s="215" t="s">
        <v>141</v>
      </c>
      <c r="E577" s="37"/>
      <c r="F577" s="216" t="s">
        <v>1749</v>
      </c>
      <c r="G577" s="37"/>
      <c r="H577" s="37"/>
      <c r="I577" s="129"/>
      <c r="J577" s="37"/>
      <c r="K577" s="37"/>
      <c r="L577" s="41"/>
      <c r="M577" s="217"/>
      <c r="N577" s="77"/>
      <c r="O577" s="77"/>
      <c r="P577" s="77"/>
      <c r="Q577" s="77"/>
      <c r="R577" s="77"/>
      <c r="S577" s="77"/>
      <c r="T577" s="78"/>
      <c r="AT577" s="15" t="s">
        <v>141</v>
      </c>
      <c r="AU577" s="15" t="s">
        <v>78</v>
      </c>
    </row>
    <row r="578" spans="2:51" s="11" customFormat="1" ht="12">
      <c r="B578" s="231"/>
      <c r="C578" s="232"/>
      <c r="D578" s="215" t="s">
        <v>189</v>
      </c>
      <c r="E578" s="232"/>
      <c r="F578" s="234" t="s">
        <v>2396</v>
      </c>
      <c r="G578" s="232"/>
      <c r="H578" s="235">
        <v>107.73</v>
      </c>
      <c r="I578" s="236"/>
      <c r="J578" s="232"/>
      <c r="K578" s="232"/>
      <c r="L578" s="237"/>
      <c r="M578" s="238"/>
      <c r="N578" s="239"/>
      <c r="O578" s="239"/>
      <c r="P578" s="239"/>
      <c r="Q578" s="239"/>
      <c r="R578" s="239"/>
      <c r="S578" s="239"/>
      <c r="T578" s="240"/>
      <c r="AT578" s="241" t="s">
        <v>189</v>
      </c>
      <c r="AU578" s="241" t="s">
        <v>78</v>
      </c>
      <c r="AV578" s="11" t="s">
        <v>78</v>
      </c>
      <c r="AW578" s="11" t="s">
        <v>4</v>
      </c>
      <c r="AX578" s="11" t="s">
        <v>76</v>
      </c>
      <c r="AY578" s="241" t="s">
        <v>130</v>
      </c>
    </row>
    <row r="579" spans="2:65" s="1" customFormat="1" ht="16.5" customHeight="1">
      <c r="B579" s="36"/>
      <c r="C579" s="203" t="s">
        <v>236</v>
      </c>
      <c r="D579" s="203" t="s">
        <v>134</v>
      </c>
      <c r="E579" s="204" t="s">
        <v>727</v>
      </c>
      <c r="F579" s="205" t="s">
        <v>728</v>
      </c>
      <c r="G579" s="206" t="s">
        <v>186</v>
      </c>
      <c r="H579" s="207">
        <v>948.31</v>
      </c>
      <c r="I579" s="208"/>
      <c r="J579" s="209">
        <f>ROUND(I579*H579,2)</f>
        <v>0</v>
      </c>
      <c r="K579" s="205" t="s">
        <v>138</v>
      </c>
      <c r="L579" s="41"/>
      <c r="M579" s="210" t="s">
        <v>1</v>
      </c>
      <c r="N579" s="211" t="s">
        <v>39</v>
      </c>
      <c r="O579" s="77"/>
      <c r="P579" s="212">
        <f>O579*H579</f>
        <v>0</v>
      </c>
      <c r="Q579" s="212">
        <v>0.0002</v>
      </c>
      <c r="R579" s="212">
        <f>Q579*H579</f>
        <v>0.189662</v>
      </c>
      <c r="S579" s="212">
        <v>0</v>
      </c>
      <c r="T579" s="213">
        <f>S579*H579</f>
        <v>0</v>
      </c>
      <c r="AR579" s="15" t="s">
        <v>397</v>
      </c>
      <c r="AT579" s="15" t="s">
        <v>134</v>
      </c>
      <c r="AU579" s="15" t="s">
        <v>78</v>
      </c>
      <c r="AY579" s="15" t="s">
        <v>130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15" t="s">
        <v>76</v>
      </c>
      <c r="BK579" s="214">
        <f>ROUND(I579*H579,2)</f>
        <v>0</v>
      </c>
      <c r="BL579" s="15" t="s">
        <v>397</v>
      </c>
      <c r="BM579" s="15" t="s">
        <v>2397</v>
      </c>
    </row>
    <row r="580" spans="2:47" s="1" customFormat="1" ht="12">
      <c r="B580" s="36"/>
      <c r="C580" s="37"/>
      <c r="D580" s="215" t="s">
        <v>141</v>
      </c>
      <c r="E580" s="37"/>
      <c r="F580" s="216" t="s">
        <v>730</v>
      </c>
      <c r="G580" s="37"/>
      <c r="H580" s="37"/>
      <c r="I580" s="129"/>
      <c r="J580" s="37"/>
      <c r="K580" s="37"/>
      <c r="L580" s="41"/>
      <c r="M580" s="217"/>
      <c r="N580" s="77"/>
      <c r="O580" s="77"/>
      <c r="P580" s="77"/>
      <c r="Q580" s="77"/>
      <c r="R580" s="77"/>
      <c r="S580" s="77"/>
      <c r="T580" s="78"/>
      <c r="AT580" s="15" t="s">
        <v>141</v>
      </c>
      <c r="AU580" s="15" t="s">
        <v>78</v>
      </c>
    </row>
    <row r="581" spans="2:51" s="11" customFormat="1" ht="12">
      <c r="B581" s="231"/>
      <c r="C581" s="232"/>
      <c r="D581" s="215" t="s">
        <v>189</v>
      </c>
      <c r="E581" s="233" t="s">
        <v>1</v>
      </c>
      <c r="F581" s="234" t="s">
        <v>2381</v>
      </c>
      <c r="G581" s="232"/>
      <c r="H581" s="235">
        <v>62.3</v>
      </c>
      <c r="I581" s="236"/>
      <c r="J581" s="232"/>
      <c r="K581" s="232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189</v>
      </c>
      <c r="AU581" s="241" t="s">
        <v>78</v>
      </c>
      <c r="AV581" s="11" t="s">
        <v>78</v>
      </c>
      <c r="AW581" s="11" t="s">
        <v>31</v>
      </c>
      <c r="AX581" s="11" t="s">
        <v>68</v>
      </c>
      <c r="AY581" s="241" t="s">
        <v>130</v>
      </c>
    </row>
    <row r="582" spans="2:51" s="11" customFormat="1" ht="12">
      <c r="B582" s="231"/>
      <c r="C582" s="232"/>
      <c r="D582" s="215" t="s">
        <v>189</v>
      </c>
      <c r="E582" s="233" t="s">
        <v>1</v>
      </c>
      <c r="F582" s="234" t="s">
        <v>2301</v>
      </c>
      <c r="G582" s="232"/>
      <c r="H582" s="235">
        <v>18.3</v>
      </c>
      <c r="I582" s="236"/>
      <c r="J582" s="232"/>
      <c r="K582" s="232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189</v>
      </c>
      <c r="AU582" s="241" t="s">
        <v>78</v>
      </c>
      <c r="AV582" s="11" t="s">
        <v>78</v>
      </c>
      <c r="AW582" s="11" t="s">
        <v>31</v>
      </c>
      <c r="AX582" s="11" t="s">
        <v>68</v>
      </c>
      <c r="AY582" s="241" t="s">
        <v>130</v>
      </c>
    </row>
    <row r="583" spans="2:51" s="11" customFormat="1" ht="12">
      <c r="B583" s="231"/>
      <c r="C583" s="232"/>
      <c r="D583" s="215" t="s">
        <v>189</v>
      </c>
      <c r="E583" s="233" t="s">
        <v>1</v>
      </c>
      <c r="F583" s="234" t="s">
        <v>2382</v>
      </c>
      <c r="G583" s="232"/>
      <c r="H583" s="235">
        <v>126</v>
      </c>
      <c r="I583" s="236"/>
      <c r="J583" s="232"/>
      <c r="K583" s="232"/>
      <c r="L583" s="237"/>
      <c r="M583" s="238"/>
      <c r="N583" s="239"/>
      <c r="O583" s="239"/>
      <c r="P583" s="239"/>
      <c r="Q583" s="239"/>
      <c r="R583" s="239"/>
      <c r="S583" s="239"/>
      <c r="T583" s="240"/>
      <c r="AT583" s="241" t="s">
        <v>189</v>
      </c>
      <c r="AU583" s="241" t="s">
        <v>78</v>
      </c>
      <c r="AV583" s="11" t="s">
        <v>78</v>
      </c>
      <c r="AW583" s="11" t="s">
        <v>31</v>
      </c>
      <c r="AX583" s="11" t="s">
        <v>68</v>
      </c>
      <c r="AY583" s="241" t="s">
        <v>130</v>
      </c>
    </row>
    <row r="584" spans="2:51" s="11" customFormat="1" ht="12">
      <c r="B584" s="231"/>
      <c r="C584" s="232"/>
      <c r="D584" s="215" t="s">
        <v>189</v>
      </c>
      <c r="E584" s="233" t="s">
        <v>1</v>
      </c>
      <c r="F584" s="234" t="s">
        <v>2383</v>
      </c>
      <c r="G584" s="232"/>
      <c r="H584" s="235">
        <v>114.8</v>
      </c>
      <c r="I584" s="236"/>
      <c r="J584" s="232"/>
      <c r="K584" s="232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189</v>
      </c>
      <c r="AU584" s="241" t="s">
        <v>78</v>
      </c>
      <c r="AV584" s="11" t="s">
        <v>78</v>
      </c>
      <c r="AW584" s="11" t="s">
        <v>31</v>
      </c>
      <c r="AX584" s="11" t="s">
        <v>68</v>
      </c>
      <c r="AY584" s="241" t="s">
        <v>130</v>
      </c>
    </row>
    <row r="585" spans="2:51" s="11" customFormat="1" ht="12">
      <c r="B585" s="231"/>
      <c r="C585" s="232"/>
      <c r="D585" s="215" t="s">
        <v>189</v>
      </c>
      <c r="E585" s="233" t="s">
        <v>1</v>
      </c>
      <c r="F585" s="234" t="s">
        <v>2384</v>
      </c>
      <c r="G585" s="232"/>
      <c r="H585" s="235">
        <v>168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AT585" s="241" t="s">
        <v>189</v>
      </c>
      <c r="AU585" s="241" t="s">
        <v>78</v>
      </c>
      <c r="AV585" s="11" t="s">
        <v>78</v>
      </c>
      <c r="AW585" s="11" t="s">
        <v>31</v>
      </c>
      <c r="AX585" s="11" t="s">
        <v>68</v>
      </c>
      <c r="AY585" s="241" t="s">
        <v>130</v>
      </c>
    </row>
    <row r="586" spans="2:51" s="11" customFormat="1" ht="12">
      <c r="B586" s="231"/>
      <c r="C586" s="232"/>
      <c r="D586" s="215" t="s">
        <v>189</v>
      </c>
      <c r="E586" s="233" t="s">
        <v>1</v>
      </c>
      <c r="F586" s="234" t="s">
        <v>2385</v>
      </c>
      <c r="G586" s="232"/>
      <c r="H586" s="235">
        <v>106.4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189</v>
      </c>
      <c r="AU586" s="241" t="s">
        <v>78</v>
      </c>
      <c r="AV586" s="11" t="s">
        <v>78</v>
      </c>
      <c r="AW586" s="11" t="s">
        <v>31</v>
      </c>
      <c r="AX586" s="11" t="s">
        <v>68</v>
      </c>
      <c r="AY586" s="241" t="s">
        <v>130</v>
      </c>
    </row>
    <row r="587" spans="2:51" s="11" customFormat="1" ht="12">
      <c r="B587" s="231"/>
      <c r="C587" s="232"/>
      <c r="D587" s="215" t="s">
        <v>189</v>
      </c>
      <c r="E587" s="233" t="s">
        <v>1</v>
      </c>
      <c r="F587" s="234" t="s">
        <v>2386</v>
      </c>
      <c r="G587" s="232"/>
      <c r="H587" s="235">
        <v>105</v>
      </c>
      <c r="I587" s="236"/>
      <c r="J587" s="232"/>
      <c r="K587" s="232"/>
      <c r="L587" s="237"/>
      <c r="M587" s="238"/>
      <c r="N587" s="239"/>
      <c r="O587" s="239"/>
      <c r="P587" s="239"/>
      <c r="Q587" s="239"/>
      <c r="R587" s="239"/>
      <c r="S587" s="239"/>
      <c r="T587" s="240"/>
      <c r="AT587" s="241" t="s">
        <v>189</v>
      </c>
      <c r="AU587" s="241" t="s">
        <v>78</v>
      </c>
      <c r="AV587" s="11" t="s">
        <v>78</v>
      </c>
      <c r="AW587" s="11" t="s">
        <v>31</v>
      </c>
      <c r="AX587" s="11" t="s">
        <v>68</v>
      </c>
      <c r="AY587" s="241" t="s">
        <v>130</v>
      </c>
    </row>
    <row r="588" spans="2:51" s="11" customFormat="1" ht="12">
      <c r="B588" s="231"/>
      <c r="C588" s="232"/>
      <c r="D588" s="215" t="s">
        <v>189</v>
      </c>
      <c r="E588" s="233" t="s">
        <v>1</v>
      </c>
      <c r="F588" s="234" t="s">
        <v>2387</v>
      </c>
      <c r="G588" s="232"/>
      <c r="H588" s="235">
        <v>83.3</v>
      </c>
      <c r="I588" s="236"/>
      <c r="J588" s="232"/>
      <c r="K588" s="232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189</v>
      </c>
      <c r="AU588" s="241" t="s">
        <v>78</v>
      </c>
      <c r="AV588" s="11" t="s">
        <v>78</v>
      </c>
      <c r="AW588" s="11" t="s">
        <v>31</v>
      </c>
      <c r="AX588" s="11" t="s">
        <v>68</v>
      </c>
      <c r="AY588" s="241" t="s">
        <v>130</v>
      </c>
    </row>
    <row r="589" spans="2:51" s="11" customFormat="1" ht="12">
      <c r="B589" s="231"/>
      <c r="C589" s="232"/>
      <c r="D589" s="215" t="s">
        <v>189</v>
      </c>
      <c r="E589" s="233" t="s">
        <v>1</v>
      </c>
      <c r="F589" s="234" t="s">
        <v>2388</v>
      </c>
      <c r="G589" s="232"/>
      <c r="H589" s="235">
        <v>-54.72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AT589" s="241" t="s">
        <v>189</v>
      </c>
      <c r="AU589" s="241" t="s">
        <v>78</v>
      </c>
      <c r="AV589" s="11" t="s">
        <v>78</v>
      </c>
      <c r="AW589" s="11" t="s">
        <v>31</v>
      </c>
      <c r="AX589" s="11" t="s">
        <v>68</v>
      </c>
      <c r="AY589" s="241" t="s">
        <v>130</v>
      </c>
    </row>
    <row r="590" spans="2:51" s="11" customFormat="1" ht="12">
      <c r="B590" s="231"/>
      <c r="C590" s="232"/>
      <c r="D590" s="215" t="s">
        <v>189</v>
      </c>
      <c r="E590" s="233" t="s">
        <v>1</v>
      </c>
      <c r="F590" s="234" t="s">
        <v>2229</v>
      </c>
      <c r="G590" s="232"/>
      <c r="H590" s="235">
        <v>218.93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189</v>
      </c>
      <c r="AU590" s="241" t="s">
        <v>78</v>
      </c>
      <c r="AV590" s="11" t="s">
        <v>78</v>
      </c>
      <c r="AW590" s="11" t="s">
        <v>31</v>
      </c>
      <c r="AX590" s="11" t="s">
        <v>68</v>
      </c>
      <c r="AY590" s="241" t="s">
        <v>130</v>
      </c>
    </row>
    <row r="591" spans="2:51" s="12" customFormat="1" ht="12">
      <c r="B591" s="242"/>
      <c r="C591" s="243"/>
      <c r="D591" s="215" t="s">
        <v>189</v>
      </c>
      <c r="E591" s="244" t="s">
        <v>1</v>
      </c>
      <c r="F591" s="245" t="s">
        <v>193</v>
      </c>
      <c r="G591" s="243"/>
      <c r="H591" s="246">
        <v>948.31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AT591" s="252" t="s">
        <v>189</v>
      </c>
      <c r="AU591" s="252" t="s">
        <v>78</v>
      </c>
      <c r="AV591" s="12" t="s">
        <v>174</v>
      </c>
      <c r="AW591" s="12" t="s">
        <v>31</v>
      </c>
      <c r="AX591" s="12" t="s">
        <v>76</v>
      </c>
      <c r="AY591" s="252" t="s">
        <v>130</v>
      </c>
    </row>
    <row r="592" spans="2:65" s="1" customFormat="1" ht="16.5" customHeight="1">
      <c r="B592" s="36"/>
      <c r="C592" s="203" t="s">
        <v>255</v>
      </c>
      <c r="D592" s="203" t="s">
        <v>134</v>
      </c>
      <c r="E592" s="204" t="s">
        <v>732</v>
      </c>
      <c r="F592" s="205" t="s">
        <v>733</v>
      </c>
      <c r="G592" s="206" t="s">
        <v>186</v>
      </c>
      <c r="H592" s="207">
        <v>538</v>
      </c>
      <c r="I592" s="208"/>
      <c r="J592" s="209">
        <f>ROUND(I592*H592,2)</f>
        <v>0</v>
      </c>
      <c r="K592" s="205" t="s">
        <v>138</v>
      </c>
      <c r="L592" s="41"/>
      <c r="M592" s="210" t="s">
        <v>1</v>
      </c>
      <c r="N592" s="211" t="s">
        <v>39</v>
      </c>
      <c r="O592" s="77"/>
      <c r="P592" s="212">
        <f>O592*H592</f>
        <v>0</v>
      </c>
      <c r="Q592" s="212">
        <v>1E-05</v>
      </c>
      <c r="R592" s="212">
        <f>Q592*H592</f>
        <v>0.00538</v>
      </c>
      <c r="S592" s="212">
        <v>0</v>
      </c>
      <c r="T592" s="213">
        <f>S592*H592</f>
        <v>0</v>
      </c>
      <c r="AR592" s="15" t="s">
        <v>397</v>
      </c>
      <c r="AT592" s="15" t="s">
        <v>134</v>
      </c>
      <c r="AU592" s="15" t="s">
        <v>78</v>
      </c>
      <c r="AY592" s="15" t="s">
        <v>130</v>
      </c>
      <c r="BE592" s="214">
        <f>IF(N592="základní",J592,0)</f>
        <v>0</v>
      </c>
      <c r="BF592" s="214">
        <f>IF(N592="snížená",J592,0)</f>
        <v>0</v>
      </c>
      <c r="BG592" s="214">
        <f>IF(N592="zákl. přenesená",J592,0)</f>
        <v>0</v>
      </c>
      <c r="BH592" s="214">
        <f>IF(N592="sníž. přenesená",J592,0)</f>
        <v>0</v>
      </c>
      <c r="BI592" s="214">
        <f>IF(N592="nulová",J592,0)</f>
        <v>0</v>
      </c>
      <c r="BJ592" s="15" t="s">
        <v>76</v>
      </c>
      <c r="BK592" s="214">
        <f>ROUND(I592*H592,2)</f>
        <v>0</v>
      </c>
      <c r="BL592" s="15" t="s">
        <v>397</v>
      </c>
      <c r="BM592" s="15" t="s">
        <v>2398</v>
      </c>
    </row>
    <row r="593" spans="2:47" s="1" customFormat="1" ht="12">
      <c r="B593" s="36"/>
      <c r="C593" s="37"/>
      <c r="D593" s="215" t="s">
        <v>141</v>
      </c>
      <c r="E593" s="37"/>
      <c r="F593" s="216" t="s">
        <v>735</v>
      </c>
      <c r="G593" s="37"/>
      <c r="H593" s="37"/>
      <c r="I593" s="129"/>
      <c r="J593" s="37"/>
      <c r="K593" s="37"/>
      <c r="L593" s="41"/>
      <c r="M593" s="217"/>
      <c r="N593" s="77"/>
      <c r="O593" s="77"/>
      <c r="P593" s="77"/>
      <c r="Q593" s="77"/>
      <c r="R593" s="77"/>
      <c r="S593" s="77"/>
      <c r="T593" s="78"/>
      <c r="AT593" s="15" t="s">
        <v>141</v>
      </c>
      <c r="AU593" s="15" t="s">
        <v>78</v>
      </c>
    </row>
    <row r="594" spans="2:51" s="11" customFormat="1" ht="12">
      <c r="B594" s="231"/>
      <c r="C594" s="232"/>
      <c r="D594" s="215" t="s">
        <v>189</v>
      </c>
      <c r="E594" s="233" t="s">
        <v>1</v>
      </c>
      <c r="F594" s="234" t="s">
        <v>2399</v>
      </c>
      <c r="G594" s="232"/>
      <c r="H594" s="235">
        <v>538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189</v>
      </c>
      <c r="AU594" s="241" t="s">
        <v>78</v>
      </c>
      <c r="AV594" s="11" t="s">
        <v>78</v>
      </c>
      <c r="AW594" s="11" t="s">
        <v>31</v>
      </c>
      <c r="AX594" s="11" t="s">
        <v>76</v>
      </c>
      <c r="AY594" s="241" t="s">
        <v>130</v>
      </c>
    </row>
    <row r="595" spans="2:65" s="1" customFormat="1" ht="16.5" customHeight="1">
      <c r="B595" s="36"/>
      <c r="C595" s="203" t="s">
        <v>261</v>
      </c>
      <c r="D595" s="203" t="s">
        <v>134</v>
      </c>
      <c r="E595" s="204" t="s">
        <v>977</v>
      </c>
      <c r="F595" s="205" t="s">
        <v>978</v>
      </c>
      <c r="G595" s="206" t="s">
        <v>186</v>
      </c>
      <c r="H595" s="207">
        <v>948.31</v>
      </c>
      <c r="I595" s="208"/>
      <c r="J595" s="209">
        <f>ROUND(I595*H595,2)</f>
        <v>0</v>
      </c>
      <c r="K595" s="205" t="s">
        <v>138</v>
      </c>
      <c r="L595" s="41"/>
      <c r="M595" s="210" t="s">
        <v>1</v>
      </c>
      <c r="N595" s="211" t="s">
        <v>39</v>
      </c>
      <c r="O595" s="77"/>
      <c r="P595" s="212">
        <f>O595*H595</f>
        <v>0</v>
      </c>
      <c r="Q595" s="212">
        <v>0.00026</v>
      </c>
      <c r="R595" s="212">
        <f>Q595*H595</f>
        <v>0.24656059999999996</v>
      </c>
      <c r="S595" s="212">
        <v>0</v>
      </c>
      <c r="T595" s="213">
        <f>S595*H595</f>
        <v>0</v>
      </c>
      <c r="AR595" s="15" t="s">
        <v>397</v>
      </c>
      <c r="AT595" s="15" t="s">
        <v>134</v>
      </c>
      <c r="AU595" s="15" t="s">
        <v>78</v>
      </c>
      <c r="AY595" s="15" t="s">
        <v>130</v>
      </c>
      <c r="BE595" s="214">
        <f>IF(N595="základní",J595,0)</f>
        <v>0</v>
      </c>
      <c r="BF595" s="214">
        <f>IF(N595="snížená",J595,0)</f>
        <v>0</v>
      </c>
      <c r="BG595" s="214">
        <f>IF(N595="zákl. přenesená",J595,0)</f>
        <v>0</v>
      </c>
      <c r="BH595" s="214">
        <f>IF(N595="sníž. přenesená",J595,0)</f>
        <v>0</v>
      </c>
      <c r="BI595" s="214">
        <f>IF(N595="nulová",J595,0)</f>
        <v>0</v>
      </c>
      <c r="BJ595" s="15" t="s">
        <v>76</v>
      </c>
      <c r="BK595" s="214">
        <f>ROUND(I595*H595,2)</f>
        <v>0</v>
      </c>
      <c r="BL595" s="15" t="s">
        <v>397</v>
      </c>
      <c r="BM595" s="15" t="s">
        <v>2400</v>
      </c>
    </row>
    <row r="596" spans="2:47" s="1" customFormat="1" ht="12">
      <c r="B596" s="36"/>
      <c r="C596" s="37"/>
      <c r="D596" s="215" t="s">
        <v>141</v>
      </c>
      <c r="E596" s="37"/>
      <c r="F596" s="216" t="s">
        <v>980</v>
      </c>
      <c r="G596" s="37"/>
      <c r="H596" s="37"/>
      <c r="I596" s="129"/>
      <c r="J596" s="37"/>
      <c r="K596" s="37"/>
      <c r="L596" s="41"/>
      <c r="M596" s="217"/>
      <c r="N596" s="77"/>
      <c r="O596" s="77"/>
      <c r="P596" s="77"/>
      <c r="Q596" s="77"/>
      <c r="R596" s="77"/>
      <c r="S596" s="77"/>
      <c r="T596" s="78"/>
      <c r="AT596" s="15" t="s">
        <v>141</v>
      </c>
      <c r="AU596" s="15" t="s">
        <v>78</v>
      </c>
    </row>
    <row r="597" spans="2:51" s="11" customFormat="1" ht="12">
      <c r="B597" s="231"/>
      <c r="C597" s="232"/>
      <c r="D597" s="215" t="s">
        <v>189</v>
      </c>
      <c r="E597" s="233" t="s">
        <v>1</v>
      </c>
      <c r="F597" s="234" t="s">
        <v>2381</v>
      </c>
      <c r="G597" s="232"/>
      <c r="H597" s="235">
        <v>62.3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189</v>
      </c>
      <c r="AU597" s="241" t="s">
        <v>78</v>
      </c>
      <c r="AV597" s="11" t="s">
        <v>78</v>
      </c>
      <c r="AW597" s="11" t="s">
        <v>31</v>
      </c>
      <c r="AX597" s="11" t="s">
        <v>68</v>
      </c>
      <c r="AY597" s="241" t="s">
        <v>130</v>
      </c>
    </row>
    <row r="598" spans="2:51" s="11" customFormat="1" ht="12">
      <c r="B598" s="231"/>
      <c r="C598" s="232"/>
      <c r="D598" s="215" t="s">
        <v>189</v>
      </c>
      <c r="E598" s="233" t="s">
        <v>1</v>
      </c>
      <c r="F598" s="234" t="s">
        <v>2301</v>
      </c>
      <c r="G598" s="232"/>
      <c r="H598" s="235">
        <v>18.3</v>
      </c>
      <c r="I598" s="236"/>
      <c r="J598" s="232"/>
      <c r="K598" s="232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189</v>
      </c>
      <c r="AU598" s="241" t="s">
        <v>78</v>
      </c>
      <c r="AV598" s="11" t="s">
        <v>78</v>
      </c>
      <c r="AW598" s="11" t="s">
        <v>31</v>
      </c>
      <c r="AX598" s="11" t="s">
        <v>68</v>
      </c>
      <c r="AY598" s="241" t="s">
        <v>130</v>
      </c>
    </row>
    <row r="599" spans="2:51" s="11" customFormat="1" ht="12">
      <c r="B599" s="231"/>
      <c r="C599" s="232"/>
      <c r="D599" s="215" t="s">
        <v>189</v>
      </c>
      <c r="E599" s="233" t="s">
        <v>1</v>
      </c>
      <c r="F599" s="234" t="s">
        <v>2382</v>
      </c>
      <c r="G599" s="232"/>
      <c r="H599" s="235">
        <v>126</v>
      </c>
      <c r="I599" s="236"/>
      <c r="J599" s="232"/>
      <c r="K599" s="232"/>
      <c r="L599" s="237"/>
      <c r="M599" s="238"/>
      <c r="N599" s="239"/>
      <c r="O599" s="239"/>
      <c r="P599" s="239"/>
      <c r="Q599" s="239"/>
      <c r="R599" s="239"/>
      <c r="S599" s="239"/>
      <c r="T599" s="240"/>
      <c r="AT599" s="241" t="s">
        <v>189</v>
      </c>
      <c r="AU599" s="241" t="s">
        <v>78</v>
      </c>
      <c r="AV599" s="11" t="s">
        <v>78</v>
      </c>
      <c r="AW599" s="11" t="s">
        <v>31</v>
      </c>
      <c r="AX599" s="11" t="s">
        <v>68</v>
      </c>
      <c r="AY599" s="241" t="s">
        <v>130</v>
      </c>
    </row>
    <row r="600" spans="2:51" s="11" customFormat="1" ht="12">
      <c r="B600" s="231"/>
      <c r="C600" s="232"/>
      <c r="D600" s="215" t="s">
        <v>189</v>
      </c>
      <c r="E600" s="233" t="s">
        <v>1</v>
      </c>
      <c r="F600" s="234" t="s">
        <v>2383</v>
      </c>
      <c r="G600" s="232"/>
      <c r="H600" s="235">
        <v>114.8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189</v>
      </c>
      <c r="AU600" s="241" t="s">
        <v>78</v>
      </c>
      <c r="AV600" s="11" t="s">
        <v>78</v>
      </c>
      <c r="AW600" s="11" t="s">
        <v>31</v>
      </c>
      <c r="AX600" s="11" t="s">
        <v>68</v>
      </c>
      <c r="AY600" s="241" t="s">
        <v>130</v>
      </c>
    </row>
    <row r="601" spans="2:51" s="11" customFormat="1" ht="12">
      <c r="B601" s="231"/>
      <c r="C601" s="232"/>
      <c r="D601" s="215" t="s">
        <v>189</v>
      </c>
      <c r="E601" s="233" t="s">
        <v>1</v>
      </c>
      <c r="F601" s="234" t="s">
        <v>2384</v>
      </c>
      <c r="G601" s="232"/>
      <c r="H601" s="235">
        <v>168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189</v>
      </c>
      <c r="AU601" s="241" t="s">
        <v>78</v>
      </c>
      <c r="AV601" s="11" t="s">
        <v>78</v>
      </c>
      <c r="AW601" s="11" t="s">
        <v>31</v>
      </c>
      <c r="AX601" s="11" t="s">
        <v>68</v>
      </c>
      <c r="AY601" s="241" t="s">
        <v>130</v>
      </c>
    </row>
    <row r="602" spans="2:51" s="11" customFormat="1" ht="12">
      <c r="B602" s="231"/>
      <c r="C602" s="232"/>
      <c r="D602" s="215" t="s">
        <v>189</v>
      </c>
      <c r="E602" s="233" t="s">
        <v>1</v>
      </c>
      <c r="F602" s="234" t="s">
        <v>2385</v>
      </c>
      <c r="G602" s="232"/>
      <c r="H602" s="235">
        <v>106.4</v>
      </c>
      <c r="I602" s="236"/>
      <c r="J602" s="232"/>
      <c r="K602" s="232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189</v>
      </c>
      <c r="AU602" s="241" t="s">
        <v>78</v>
      </c>
      <c r="AV602" s="11" t="s">
        <v>78</v>
      </c>
      <c r="AW602" s="11" t="s">
        <v>31</v>
      </c>
      <c r="AX602" s="11" t="s">
        <v>68</v>
      </c>
      <c r="AY602" s="241" t="s">
        <v>130</v>
      </c>
    </row>
    <row r="603" spans="2:51" s="11" customFormat="1" ht="12">
      <c r="B603" s="231"/>
      <c r="C603" s="232"/>
      <c r="D603" s="215" t="s">
        <v>189</v>
      </c>
      <c r="E603" s="233" t="s">
        <v>1</v>
      </c>
      <c r="F603" s="234" t="s">
        <v>2386</v>
      </c>
      <c r="G603" s="232"/>
      <c r="H603" s="235">
        <v>105</v>
      </c>
      <c r="I603" s="236"/>
      <c r="J603" s="232"/>
      <c r="K603" s="232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189</v>
      </c>
      <c r="AU603" s="241" t="s">
        <v>78</v>
      </c>
      <c r="AV603" s="11" t="s">
        <v>78</v>
      </c>
      <c r="AW603" s="11" t="s">
        <v>31</v>
      </c>
      <c r="AX603" s="11" t="s">
        <v>68</v>
      </c>
      <c r="AY603" s="241" t="s">
        <v>130</v>
      </c>
    </row>
    <row r="604" spans="2:51" s="11" customFormat="1" ht="12">
      <c r="B604" s="231"/>
      <c r="C604" s="232"/>
      <c r="D604" s="215" t="s">
        <v>189</v>
      </c>
      <c r="E604" s="233" t="s">
        <v>1</v>
      </c>
      <c r="F604" s="234" t="s">
        <v>2387</v>
      </c>
      <c r="G604" s="232"/>
      <c r="H604" s="235">
        <v>83.3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189</v>
      </c>
      <c r="AU604" s="241" t="s">
        <v>78</v>
      </c>
      <c r="AV604" s="11" t="s">
        <v>78</v>
      </c>
      <c r="AW604" s="11" t="s">
        <v>31</v>
      </c>
      <c r="AX604" s="11" t="s">
        <v>68</v>
      </c>
      <c r="AY604" s="241" t="s">
        <v>130</v>
      </c>
    </row>
    <row r="605" spans="2:51" s="11" customFormat="1" ht="12">
      <c r="B605" s="231"/>
      <c r="C605" s="232"/>
      <c r="D605" s="215" t="s">
        <v>189</v>
      </c>
      <c r="E605" s="233" t="s">
        <v>1</v>
      </c>
      <c r="F605" s="234" t="s">
        <v>2388</v>
      </c>
      <c r="G605" s="232"/>
      <c r="H605" s="235">
        <v>-54.72</v>
      </c>
      <c r="I605" s="236"/>
      <c r="J605" s="232"/>
      <c r="K605" s="232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189</v>
      </c>
      <c r="AU605" s="241" t="s">
        <v>78</v>
      </c>
      <c r="AV605" s="11" t="s">
        <v>78</v>
      </c>
      <c r="AW605" s="11" t="s">
        <v>31</v>
      </c>
      <c r="AX605" s="11" t="s">
        <v>68</v>
      </c>
      <c r="AY605" s="241" t="s">
        <v>130</v>
      </c>
    </row>
    <row r="606" spans="2:51" s="11" customFormat="1" ht="12">
      <c r="B606" s="231"/>
      <c r="C606" s="232"/>
      <c r="D606" s="215" t="s">
        <v>189</v>
      </c>
      <c r="E606" s="233" t="s">
        <v>1</v>
      </c>
      <c r="F606" s="234" t="s">
        <v>2229</v>
      </c>
      <c r="G606" s="232"/>
      <c r="H606" s="235">
        <v>218.93</v>
      </c>
      <c r="I606" s="236"/>
      <c r="J606" s="232"/>
      <c r="K606" s="232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189</v>
      </c>
      <c r="AU606" s="241" t="s">
        <v>78</v>
      </c>
      <c r="AV606" s="11" t="s">
        <v>78</v>
      </c>
      <c r="AW606" s="11" t="s">
        <v>31</v>
      </c>
      <c r="AX606" s="11" t="s">
        <v>68</v>
      </c>
      <c r="AY606" s="241" t="s">
        <v>130</v>
      </c>
    </row>
    <row r="607" spans="2:51" s="12" customFormat="1" ht="12">
      <c r="B607" s="242"/>
      <c r="C607" s="243"/>
      <c r="D607" s="215" t="s">
        <v>189</v>
      </c>
      <c r="E607" s="244" t="s">
        <v>1</v>
      </c>
      <c r="F607" s="245" t="s">
        <v>193</v>
      </c>
      <c r="G607" s="243"/>
      <c r="H607" s="246">
        <v>948.31</v>
      </c>
      <c r="I607" s="247"/>
      <c r="J607" s="243"/>
      <c r="K607" s="243"/>
      <c r="L607" s="248"/>
      <c r="M607" s="269"/>
      <c r="N607" s="270"/>
      <c r="O607" s="270"/>
      <c r="P607" s="270"/>
      <c r="Q607" s="270"/>
      <c r="R607" s="270"/>
      <c r="S607" s="270"/>
      <c r="T607" s="271"/>
      <c r="AT607" s="252" t="s">
        <v>189</v>
      </c>
      <c r="AU607" s="252" t="s">
        <v>78</v>
      </c>
      <c r="AV607" s="12" t="s">
        <v>174</v>
      </c>
      <c r="AW607" s="12" t="s">
        <v>31</v>
      </c>
      <c r="AX607" s="12" t="s">
        <v>76</v>
      </c>
      <c r="AY607" s="252" t="s">
        <v>130</v>
      </c>
    </row>
    <row r="608" spans="2:12" s="1" customFormat="1" ht="6.95" customHeight="1">
      <c r="B608" s="55"/>
      <c r="C608" s="56"/>
      <c r="D608" s="56"/>
      <c r="E608" s="56"/>
      <c r="F608" s="56"/>
      <c r="G608" s="56"/>
      <c r="H608" s="56"/>
      <c r="I608" s="153"/>
      <c r="J608" s="56"/>
      <c r="K608" s="56"/>
      <c r="L608" s="41"/>
    </row>
  </sheetData>
  <sheetProtection password="CAFF" sheet="1" objects="1" scenarios="1" formatColumns="0" formatRows="0" autoFilter="0"/>
  <autoFilter ref="C103:K607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DESKTOP-9EIGDR0\Martin Brácha</dc:creator>
  <cp:keywords/>
  <dc:description/>
  <cp:lastModifiedBy>DESKTOP-9EIGDR0\Martin Brácha</cp:lastModifiedBy>
  <dcterms:created xsi:type="dcterms:W3CDTF">2020-06-29T08:25:50Z</dcterms:created>
  <dcterms:modified xsi:type="dcterms:W3CDTF">2020-06-29T08:26:04Z</dcterms:modified>
  <cp:category/>
  <cp:version/>
  <cp:contentType/>
  <cp:contentStatus/>
</cp:coreProperties>
</file>